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135" windowHeight="7335" firstSheet="3" activeTab="8"/>
  </bookViews>
  <sheets>
    <sheet name="A0-15.08" sheetId="1" r:id="rId1"/>
    <sheet name="A1-15.08" sheetId="2" r:id="rId2"/>
    <sheet name="A2-15.08" sheetId="3" r:id="rId3"/>
    <sheet name="A3-15.08" sheetId="4" r:id="rId4"/>
    <sheet name="A0-16.08" sheetId="5" r:id="rId5"/>
    <sheet name="A1-16.08 " sheetId="6" r:id="rId6"/>
    <sheet name="A2-16.08" sheetId="7" r:id="rId7"/>
    <sheet name="A3-16.08" sheetId="8" r:id="rId8"/>
    <sheet name="team 15.08." sheetId="9" r:id="rId9"/>
    <sheet name="team 16.08. " sheetId="10" r:id="rId10"/>
    <sheet name="team total" sheetId="11" r:id="rId11"/>
  </sheets>
  <definedNames>
    <definedName name="_xlnm.Print_Area" localSheetId="3">'A3-15.08'!$A$1:$Q$62</definedName>
    <definedName name="_xlnm.Print_Area" localSheetId="7">'A3-16.08'!$A$4:$AL$42</definedName>
    <definedName name="_xlnm.Print_Area" localSheetId="8">'team 15.08.'!$A$41:$J$69</definedName>
    <definedName name="_xlnm.Print_Area" localSheetId="9">'team 16.08. '!$A$40:$J$68</definedName>
    <definedName name="_xlnm.Print_Area" localSheetId="10">'team total'!$A$4:$AR$47</definedName>
  </definedNames>
  <calcPr fullCalcOnLoad="1"/>
</workbook>
</file>

<file path=xl/sharedStrings.xml><?xml version="1.0" encoding="utf-8"?>
<sst xmlns="http://schemas.openxmlformats.org/spreadsheetml/2006/main" count="1750" uniqueCount="351">
  <si>
    <t>m/s</t>
  </si>
  <si>
    <t>Vieta</t>
  </si>
  <si>
    <t>Jumping</t>
  </si>
  <si>
    <t>Trases garums:</t>
  </si>
  <si>
    <t>Hendleris</t>
  </si>
  <si>
    <t>Suns</t>
  </si>
  <si>
    <t>Starta Nr.</t>
  </si>
  <si>
    <t>Kontrollaiks:</t>
  </si>
  <si>
    <t>Kļūdas</t>
  </si>
  <si>
    <t>Soda punkti</t>
  </si>
  <si>
    <t>Laiks, /s/</t>
  </si>
  <si>
    <t>Kopā</t>
  </si>
  <si>
    <t>par kļūdām</t>
  </si>
  <si>
    <t>par laiku</t>
  </si>
  <si>
    <t>Ātrums:</t>
  </si>
  <si>
    <t xml:space="preserve"> Kopvērtējuma Vieta</t>
  </si>
  <si>
    <t>Ātrums</t>
  </si>
  <si>
    <t>Solvita Slišāne</t>
  </si>
  <si>
    <t>Tika</t>
  </si>
  <si>
    <t>Apbalvošana</t>
  </si>
  <si>
    <t>Laika kopsumma</t>
  </si>
  <si>
    <t>Soda punktu kopsumma</t>
  </si>
  <si>
    <t>Small/Medium/Large</t>
  </si>
  <si>
    <t>Large</t>
  </si>
  <si>
    <t>m</t>
  </si>
  <si>
    <t>A0</t>
  </si>
  <si>
    <t>Medium</t>
  </si>
  <si>
    <t>16.08.2014.</t>
  </si>
  <si>
    <t>Jekaterina Akimova</t>
  </si>
  <si>
    <t>Ieva Kantmane</t>
  </si>
  <si>
    <t>Hurricane Rendy Toomie Trishel</t>
  </si>
  <si>
    <t>Jūlija Kampuse</t>
  </si>
  <si>
    <t>Mawlch Kudra</t>
  </si>
  <si>
    <t>Holland Hero Alias Dakota</t>
  </si>
  <si>
    <t>Nataļja Zuiča</t>
  </si>
  <si>
    <t>Svetlana Prokopenko</t>
  </si>
  <si>
    <t>Marvitholl Ikar</t>
  </si>
  <si>
    <t>Elita Umbraško</t>
  </si>
  <si>
    <t>Diāna Aumeistere</t>
  </si>
  <si>
    <t>Blues Black Orchid</t>
  </si>
  <si>
    <t>A1</t>
  </si>
  <si>
    <t>Gintare Vilbikiene</t>
  </si>
  <si>
    <t>Daneskjold Zouave</t>
  </si>
  <si>
    <t>Karat</t>
  </si>
  <si>
    <t>Lidija Belajeva</t>
  </si>
  <si>
    <t>Natali Happonen</t>
  </si>
  <si>
    <t>Endy Admiko</t>
  </si>
  <si>
    <t>Arsen Tvist Baiker</t>
  </si>
  <si>
    <t>Gabriele Pilitauskiene</t>
  </si>
  <si>
    <t>agility</t>
  </si>
  <si>
    <t>A2</t>
  </si>
  <si>
    <t>Aiste Svinkunaite</t>
  </si>
  <si>
    <t>Su Meile Barcelona</t>
  </si>
  <si>
    <t>Aleksejs Bodrickis</t>
  </si>
  <si>
    <t>Sentikki Propwash Top Gear</t>
  </si>
  <si>
    <t>Gunita Romanovska</t>
  </si>
  <si>
    <t>Vilija Snorkiene</t>
  </si>
  <si>
    <t>Rivendells Laxmi Laurita</t>
  </si>
  <si>
    <t>Svetlana Kreslina</t>
  </si>
  <si>
    <t>Lista Bella</t>
  </si>
  <si>
    <t>Natalija Loginova</t>
  </si>
  <si>
    <t>Ella vom Teufell Insel</t>
  </si>
  <si>
    <t>Olga Duduša</t>
  </si>
  <si>
    <t>Incognito Sekmes Formule</t>
  </si>
  <si>
    <t>Anneli Lepik</t>
  </si>
  <si>
    <t>Eve Lepik</t>
  </si>
  <si>
    <t>Asja Kremljakova</t>
  </si>
  <si>
    <t>Maeglin Hurricane</t>
  </si>
  <si>
    <t>A3</t>
  </si>
  <si>
    <t>Andrejs Makarovs</t>
  </si>
  <si>
    <t>Stasyline Jemma</t>
  </si>
  <si>
    <t>Ruta Garda</t>
  </si>
  <si>
    <t>Kristina Lukašejeva</t>
  </si>
  <si>
    <t>Excellent Choice The Power Of Three</t>
  </si>
  <si>
    <t>Tatjana Bodricka</t>
  </si>
  <si>
    <t>Marvitholl Olimpia</t>
  </si>
  <si>
    <t>Jelena Marzaljuk</t>
  </si>
  <si>
    <t>Marvitholl Passionata</t>
  </si>
  <si>
    <t>Viktors Barbarovs</t>
  </si>
  <si>
    <t>Lorensija</t>
  </si>
  <si>
    <t>Ede Brand</t>
  </si>
  <si>
    <t>Flyland Swift Thumbelina</t>
  </si>
  <si>
    <t>Rulldogs Brenn Beati Possidentes</t>
  </si>
  <si>
    <t>Liivika Pärg</t>
  </si>
  <si>
    <t>Fire Rock Dandelion</t>
  </si>
  <si>
    <t>Flyland Flying Dream</t>
  </si>
  <si>
    <t>Natalja Sazonova</t>
  </si>
  <si>
    <t>Viking</t>
  </si>
  <si>
    <t>Dina</t>
  </si>
  <si>
    <t>Flyland Kolibri</t>
  </si>
  <si>
    <t>Paulina Petrauskaitė</t>
  </si>
  <si>
    <t>Bullet Žaibas</t>
  </si>
  <si>
    <t>Wasabi-Auksine svaja z Romanova chovu</t>
  </si>
  <si>
    <t>jumping</t>
  </si>
  <si>
    <t>Tiesnesis: Zsofi Biro</t>
  </si>
  <si>
    <t>Ivika Sootla</t>
  </si>
  <si>
    <t>Jeļena Bogdanova</t>
  </si>
  <si>
    <t>Egils Staris</t>
  </si>
  <si>
    <t>Sindija Birziņa</t>
  </si>
  <si>
    <t>Irina Bogdanova</t>
  </si>
  <si>
    <t>Päiksekiir Maru</t>
  </si>
  <si>
    <t>CORGILANDIA HULLABALOO</t>
  </si>
  <si>
    <t>Zippo</t>
  </si>
  <si>
    <t>Šēra</t>
  </si>
  <si>
    <t>ALTNEU DAY BY DAY</t>
  </si>
  <si>
    <t>Tatiana Mikhailova</t>
  </si>
  <si>
    <t>Ksenija Diča</t>
  </si>
  <si>
    <t>Aleksandra Čuprova</t>
  </si>
  <si>
    <t>Charlie</t>
  </si>
  <si>
    <t>EASY TO CHOOSE ME DIVINE ALSO</t>
  </si>
  <si>
    <t>Lora</t>
  </si>
  <si>
    <t>Anna Millere</t>
  </si>
  <si>
    <t>Valentins Kuznecovs-Makarovskis</t>
  </si>
  <si>
    <t>Marina Sergeeva</t>
  </si>
  <si>
    <t>Sandra Inovska</t>
  </si>
  <si>
    <t>Inesa Čepuļonoka</t>
  </si>
  <si>
    <t>Kuleshova Maria</t>
  </si>
  <si>
    <t>Laila Kundziņa</t>
  </si>
  <si>
    <t>Dinastiya Oregon Rival S</t>
  </si>
  <si>
    <t>Red Star Bauty Bresly</t>
  </si>
  <si>
    <t>Ingardia Brilliant Blaze</t>
  </si>
  <si>
    <t>EVANGELION</t>
  </si>
  <si>
    <t>Tarantino Sanrein Art</t>
  </si>
  <si>
    <t>FLYLAND BOILING BLOOD</t>
  </si>
  <si>
    <t>Lancar Dream Everything Is Love</t>
  </si>
  <si>
    <t>Aiskneht Udacha</t>
  </si>
  <si>
    <t>Renuar Milbran`s</t>
  </si>
  <si>
    <t>Mazasis Karalius Tank Kardi</t>
  </si>
  <si>
    <t>Epp Keevallik</t>
  </si>
  <si>
    <t>Lohusalu Frederika</t>
  </si>
  <si>
    <t>15.08.2014.</t>
  </si>
  <si>
    <t>Tiesnesis: Szofi Biro</t>
  </si>
  <si>
    <t>Yuliya Said</t>
  </si>
  <si>
    <t>Jeļena Šķepaste</t>
  </si>
  <si>
    <t>ALGRIS ITALIA</t>
  </si>
  <si>
    <t>Hobby Maryden Go Ento Smoorf</t>
  </si>
  <si>
    <t>Palma</t>
  </si>
  <si>
    <t>034</t>
  </si>
  <si>
    <t>Elena Shishakina</t>
  </si>
  <si>
    <t>Jelena Merkulova</t>
  </si>
  <si>
    <t>Boiarskaia Nelli</t>
  </si>
  <si>
    <t>Irina Bodraja</t>
  </si>
  <si>
    <t>Svetlana Morozova</t>
  </si>
  <si>
    <t>Daisy Pae</t>
  </si>
  <si>
    <t>Peteris Akomovs</t>
  </si>
  <si>
    <t>Ebony Nose Afriсa</t>
  </si>
  <si>
    <t>BON AQUAREL SET THE WORLD ON FIRE</t>
  </si>
  <si>
    <t>Yaromir</t>
  </si>
  <si>
    <t>Greisi</t>
  </si>
  <si>
    <t>NAFANI FLINK FIYTING CHANCE</t>
  </si>
  <si>
    <t>Top Less Robin Hood</t>
  </si>
  <si>
    <t>A’Smilte Balkunai</t>
  </si>
  <si>
    <t>FOLLOW THE LEADER BUGI-VUGI FLAME</t>
  </si>
  <si>
    <t>Ebony Nose Bora  </t>
  </si>
  <si>
    <t>Valeriia Ekabson</t>
  </si>
  <si>
    <t>Olga Moiseeva</t>
  </si>
  <si>
    <t>Raminta Zilinskaite</t>
  </si>
  <si>
    <t>Oksana Ignatenkova</t>
  </si>
  <si>
    <t>Liene Poriņa</t>
  </si>
  <si>
    <t>Marta Miil</t>
  </si>
  <si>
    <t>Vasily Mitsenko</t>
  </si>
  <si>
    <t>Black Pearl Haus Wityk</t>
  </si>
  <si>
    <t>Hunter Cor Asterisco Paulum</t>
  </si>
  <si>
    <t>Shakira</t>
  </si>
  <si>
    <t>CHERTYONOK IZ LADOZSKIH ZVEZD</t>
  </si>
  <si>
    <t>Cosmopaws Al Pacino Star</t>
  </si>
  <si>
    <t>Ell-Ell’s Casual Observer</t>
  </si>
  <si>
    <t>Sweet Cake from Sielos Draugas</t>
  </si>
  <si>
    <t>Corona Florea Bellis</t>
  </si>
  <si>
    <t>Mein Augenstern Nanouk Panda</t>
  </si>
  <si>
    <t>Zanna Ivanova</t>
  </si>
  <si>
    <t>Jelena Stukāne</t>
  </si>
  <si>
    <t>Gediminas Vileikis</t>
  </si>
  <si>
    <t>Pepe</t>
  </si>
  <si>
    <t>Marvitholl Dynasty</t>
  </si>
  <si>
    <t>Lubova Bukrejeva</t>
  </si>
  <si>
    <t>Fire Rock Extreme</t>
  </si>
  <si>
    <t>KANRIT DALY DAILLY LIGHT</t>
  </si>
  <si>
    <t>Manitu iz Strany Kutha</t>
  </si>
  <si>
    <t>Griks Latgolas Sargs</t>
  </si>
  <si>
    <t>Follow The Leader Go-Go Deja</t>
  </si>
  <si>
    <t>Rimvydas Ciesiunas</t>
  </si>
  <si>
    <t>Sanita Ribzamena</t>
  </si>
  <si>
    <t>Jūratė Miliūnaitė</t>
  </si>
  <si>
    <t>Just Patrick v. Statum</t>
  </si>
  <si>
    <t>Snow Danwest Eternity Joy</t>
  </si>
  <si>
    <t xml:space="preserve">Sommervile Fast Arrow </t>
  </si>
  <si>
    <t>A Ice and Fire</t>
  </si>
  <si>
    <t>Zara</t>
  </si>
  <si>
    <t>Corona Florea Acalypha</t>
  </si>
  <si>
    <t>Aiskneht Chelina</t>
  </si>
  <si>
    <t>Marvitholl ready to run</t>
  </si>
  <si>
    <t>Lohusalu Arukas Arabella</t>
  </si>
  <si>
    <t xml:space="preserve">Reznichenko Daria </t>
  </si>
  <si>
    <t>Sokolovskaya Aleena</t>
  </si>
  <si>
    <t xml:space="preserve">Natalja Garastsenko </t>
  </si>
  <si>
    <t>Anton Ivaniuk</t>
  </si>
  <si>
    <t>Jeļena Proshina</t>
  </si>
  <si>
    <t>Jelena Virro</t>
  </si>
  <si>
    <t>Сerose Сhanson Show in</t>
  </si>
  <si>
    <t>Shou Nadezhdy Winter Fairy Tale</t>
  </si>
  <si>
    <t xml:space="preserve">SOFT AND FURRY KAMILLA </t>
  </si>
  <si>
    <t>Valerina ross san - marino</t>
  </si>
  <si>
    <t>Tigmarilain Rinaldo</t>
  </si>
  <si>
    <t>Houndbrae Akush</t>
  </si>
  <si>
    <t>Marvitholl Monpasje</t>
  </si>
  <si>
    <t>Katrilon`s Ontario</t>
  </si>
  <si>
    <t>Grant</t>
  </si>
  <si>
    <t>Scandyline Elegant Gentleman</t>
  </si>
  <si>
    <t>Krumme Furche Cucaracha</t>
  </si>
  <si>
    <t>Favorit Yuksi</t>
  </si>
  <si>
    <t>Svetlana Andreeva</t>
  </si>
  <si>
    <t>Evija Mankopa</t>
  </si>
  <si>
    <t>Smirnova Olga</t>
  </si>
  <si>
    <t>Karīna Grigore</t>
  </si>
  <si>
    <t>FOLLOW THE LEADER ADRENALINE RUSH</t>
  </si>
  <si>
    <t>Snow Life Chnace to Win</t>
  </si>
  <si>
    <t>Orchidea ot Sollnika</t>
  </si>
  <si>
    <t>Infinity Idyll Alias Dakota</t>
  </si>
  <si>
    <t>Nafani Uventus Black Dragon</t>
  </si>
  <si>
    <t>Flyland Bernice Arrow</t>
  </si>
  <si>
    <t>Let it be at real pearl</t>
  </si>
  <si>
    <t>Shelkit Saga of Disa</t>
  </si>
  <si>
    <t>Follow The Leader Esctasy Dream</t>
  </si>
  <si>
    <t>Jūlija Kostecka</t>
  </si>
  <si>
    <t>Laima statutaite</t>
  </si>
  <si>
    <t>UNIJA EXTREME</t>
  </si>
  <si>
    <t>Dynamika Dummles</t>
  </si>
  <si>
    <t>flipsi tai fokstrotas</t>
  </si>
  <si>
    <t>Volfrad Saga's Ode To Sehkmeth</t>
  </si>
  <si>
    <t>Sentikki Paesano</t>
  </si>
  <si>
    <t>Tosha</t>
  </si>
  <si>
    <t>Endy</t>
  </si>
  <si>
    <t>Busya</t>
  </si>
  <si>
    <t>Astra</t>
  </si>
  <si>
    <t>Kira</t>
  </si>
  <si>
    <t>POUSHOK</t>
  </si>
  <si>
    <t>Pach</t>
  </si>
  <si>
    <t>Jay</t>
  </si>
  <si>
    <t>Belka</t>
  </si>
  <si>
    <t>Nuki-Nuki</t>
  </si>
  <si>
    <t>Pätrik</t>
  </si>
  <si>
    <t>EiJey</t>
  </si>
  <si>
    <t>Quickly</t>
  </si>
  <si>
    <t>Reila</t>
  </si>
  <si>
    <t>Sabi</t>
  </si>
  <si>
    <t>Tesla</t>
  </si>
  <si>
    <t>Smilla</t>
  </si>
  <si>
    <t>Chika</t>
  </si>
  <si>
    <t>Mirka</t>
  </si>
  <si>
    <t>Fai</t>
  </si>
  <si>
    <t>Lisa</t>
  </si>
  <si>
    <t>Chili</t>
  </si>
  <si>
    <t>Ru</t>
  </si>
  <si>
    <t>Brent</t>
  </si>
  <si>
    <t>Bella</t>
  </si>
  <si>
    <t>Ekstra</t>
  </si>
  <si>
    <t>meta</t>
  </si>
  <si>
    <t>Rash</t>
  </si>
  <si>
    <t>Stels</t>
  </si>
  <si>
    <t>Summer</t>
  </si>
  <si>
    <t>Nessi</t>
  </si>
  <si>
    <t>Yume</t>
  </si>
  <si>
    <t>Teya</t>
  </si>
  <si>
    <t>Taivo</t>
  </si>
  <si>
    <t>Aktush</t>
  </si>
  <si>
    <t>Jolly</t>
  </si>
  <si>
    <t>Mors</t>
  </si>
  <si>
    <t>Ontario</t>
  </si>
  <si>
    <t>Seva</t>
  </si>
  <si>
    <t>Motja</t>
  </si>
  <si>
    <t>Joker</t>
  </si>
  <si>
    <t>Mumm</t>
  </si>
  <si>
    <t>Rica</t>
  </si>
  <si>
    <t>Flink</t>
  </si>
  <si>
    <t>Smilte</t>
  </si>
  <si>
    <t>Zuv</t>
  </si>
  <si>
    <t>Flame</t>
  </si>
  <si>
    <t>Bora</t>
  </si>
  <si>
    <t>Emma</t>
  </si>
  <si>
    <t>Terav</t>
  </si>
  <si>
    <t>MEGGY</t>
  </si>
  <si>
    <t>Meni</t>
  </si>
  <si>
    <t>Deja</t>
  </si>
  <si>
    <t>Hero</t>
  </si>
  <si>
    <t>Rush</t>
  </si>
  <si>
    <t>Laxmi</t>
  </si>
  <si>
    <t>Lista</t>
  </si>
  <si>
    <t>Rendy</t>
  </si>
  <si>
    <t>Kudra</t>
  </si>
  <si>
    <t>Ella</t>
  </si>
  <si>
    <t>Seiko</t>
  </si>
  <si>
    <t>Azart</t>
  </si>
  <si>
    <t>Diva</t>
  </si>
  <si>
    <t>Radz</t>
  </si>
  <si>
    <t>Gepa</t>
  </si>
  <si>
    <t>Life</t>
  </si>
  <si>
    <t>Bolt</t>
  </si>
  <si>
    <t>Tesa</t>
  </si>
  <si>
    <t>Pīter</t>
  </si>
  <si>
    <t>Weld</t>
  </si>
  <si>
    <t>Dream</t>
  </si>
  <si>
    <t>Team</t>
  </si>
  <si>
    <t>4 for the Leader</t>
  </si>
  <si>
    <t>AFA dogs</t>
  </si>
  <si>
    <t>SmallBig team</t>
  </si>
  <si>
    <t>Black sheep</t>
  </si>
  <si>
    <t>ISC junior</t>
  </si>
  <si>
    <t xml:space="preserve">Kira </t>
  </si>
  <si>
    <t>ISC sheltie-korgi power</t>
  </si>
  <si>
    <t>ISC prestige</t>
  </si>
  <si>
    <t>ISC small world</t>
  </si>
  <si>
    <t>ISC world</t>
  </si>
  <si>
    <t>KK "Rublevka"2</t>
  </si>
  <si>
    <t>LAGSAK Plus</t>
  </si>
  <si>
    <t>LETIZIA</t>
  </si>
  <si>
    <t>Meta</t>
  </si>
  <si>
    <t>Marvitholl</t>
  </si>
  <si>
    <t>Papa Carlo</t>
  </si>
  <si>
    <t>Runa</t>
  </si>
  <si>
    <t>Run for the Leader</t>
  </si>
  <si>
    <t>Masha i 3 medvedja</t>
  </si>
  <si>
    <t>SPB.RU</t>
  </si>
  <si>
    <t>SPB.RU-2</t>
  </si>
  <si>
    <t>Speed and Fun</t>
  </si>
  <si>
    <t>Terrier forever</t>
  </si>
  <si>
    <t>Yuksi</t>
  </si>
  <si>
    <t>Via Baltica</t>
  </si>
  <si>
    <t>Kopējais laiks</t>
  </si>
  <si>
    <t xml:space="preserve">Kopējie soda </t>
  </si>
  <si>
    <t>punkti</t>
  </si>
  <si>
    <t>15.-16.08.2014.</t>
  </si>
  <si>
    <t xml:space="preserve"> disk</t>
  </si>
  <si>
    <t>disk</t>
  </si>
  <si>
    <t>diks</t>
  </si>
  <si>
    <t>Peteris Akmovs</t>
  </si>
  <si>
    <t>Small</t>
  </si>
  <si>
    <t>Elena Marzaljuk</t>
  </si>
  <si>
    <t>-</t>
  </si>
  <si>
    <t>Aisknecht Inessa</t>
  </si>
  <si>
    <t>Maria Kuleshova</t>
  </si>
  <si>
    <t>KK "Rublevka"</t>
  </si>
  <si>
    <t>runa</t>
  </si>
  <si>
    <t>Lena Marzaljuk</t>
  </si>
  <si>
    <t>juksi</t>
  </si>
  <si>
    <t>disk.</t>
  </si>
  <si>
    <t>2rC</t>
  </si>
  <si>
    <t>1 C</t>
  </si>
  <si>
    <t>n</t>
  </si>
  <si>
    <t xml:space="preserve">n </t>
  </si>
  <si>
    <t>diskv.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</si>
</sst>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_-* #,##0.00\ _L_t_-;\-* #,##0.00\ _L_t_-;_-* &quot;-&quot;??\ _L_t_-;_-@_-"/>
    <numFmt numFmtId="181" formatCode="_-* #,##0\ _L_t_-;\-* #,##0\ _L_t_-;_-* &quot;-&quot;\ _L_t_-;_-@_-"/>
    <numFmt numFmtId="182" formatCode="_-* #,##0.00\ &quot;Lt&quot;_-;\-* #,##0.00\ &quot;Lt&quot;_-;_-* &quot;-&quot;??\ &quot;Lt&quot;_-;_-@_-"/>
    <numFmt numFmtId="183" formatCode="_-* #,##0\ &quot;Lt&quot;_-;\-* #,##0\ &quot;Lt&quot;_-;_-* &quot;-&quot;\ &quot;Lt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i/>
      <sz val="9"/>
      <name val="Verdana"/>
      <family val="2"/>
    </font>
    <font>
      <sz val="6"/>
      <color indexed="42"/>
      <name val="Verdana"/>
      <family val="2"/>
    </font>
    <font>
      <sz val="10"/>
      <color indexed="18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0"/>
      <color indexed="18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4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1"/>
      <color indexed="42"/>
      <name val="Times New Roman"/>
      <family val="1"/>
    </font>
    <font>
      <sz val="10"/>
      <color indexed="5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0"/>
      <color rgb="FFFFC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 style="double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20" fillId="0" borderId="0" xfId="58" applyFont="1" applyAlignment="1">
      <alignment horizontal="center"/>
      <protection/>
    </xf>
    <xf numFmtId="0" fontId="21" fillId="0" borderId="0" xfId="58" applyFont="1">
      <alignment/>
      <protection/>
    </xf>
    <xf numFmtId="0" fontId="20" fillId="0" borderId="0" xfId="58" applyFont="1">
      <alignment/>
      <protection/>
    </xf>
    <xf numFmtId="49" fontId="22" fillId="0" borderId="0" xfId="58" applyNumberFormat="1" applyFont="1" applyAlignment="1">
      <alignment horizontal="left"/>
      <protection/>
    </xf>
    <xf numFmtId="0" fontId="23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10" xfId="58" applyFont="1" applyBorder="1" applyAlignment="1">
      <alignment horizontal="left"/>
      <protection/>
    </xf>
    <xf numFmtId="14" fontId="27" fillId="0" borderId="10" xfId="58" applyNumberFormat="1" applyFont="1" applyBorder="1" applyAlignment="1">
      <alignment horizontal="center"/>
      <protection/>
    </xf>
    <xf numFmtId="14" fontId="27" fillId="0" borderId="0" xfId="58" applyNumberFormat="1" applyFont="1" applyBorder="1" applyAlignment="1">
      <alignment horizontal="center"/>
      <protection/>
    </xf>
    <xf numFmtId="0" fontId="26" fillId="0" borderId="10" xfId="58" applyFont="1" applyBorder="1" applyAlignment="1">
      <alignment horizontal="right"/>
      <protection/>
    </xf>
    <xf numFmtId="0" fontId="28" fillId="0" borderId="0" xfId="58" applyFont="1">
      <alignment/>
      <protection/>
    </xf>
    <xf numFmtId="0" fontId="23" fillId="0" borderId="0" xfId="58" applyFont="1" applyAlignment="1">
      <alignment horizontal="right"/>
      <protection/>
    </xf>
    <xf numFmtId="0" fontId="26" fillId="17" borderId="0" xfId="58" applyFont="1" applyFill="1" applyAlignment="1">
      <alignment horizontal="right"/>
      <protection/>
    </xf>
    <xf numFmtId="2" fontId="26" fillId="17" borderId="0" xfId="58" applyNumberFormat="1" applyFont="1" applyFill="1" applyAlignment="1">
      <alignment horizontal="right"/>
      <protection/>
    </xf>
    <xf numFmtId="0" fontId="23" fillId="0" borderId="0" xfId="58" applyFont="1" applyAlignment="1">
      <alignment horizontal="left"/>
      <protection/>
    </xf>
    <xf numFmtId="0" fontId="31" fillId="18" borderId="11" xfId="58" applyFont="1" applyFill="1" applyBorder="1" applyAlignment="1">
      <alignment horizontal="left"/>
      <protection/>
    </xf>
    <xf numFmtId="0" fontId="23" fillId="18" borderId="12" xfId="58" applyFont="1" applyFill="1" applyBorder="1" applyAlignment="1">
      <alignment horizontal="right"/>
      <protection/>
    </xf>
    <xf numFmtId="0" fontId="26" fillId="18" borderId="12" xfId="58" applyNumberFormat="1" applyFont="1" applyFill="1" applyBorder="1" applyAlignment="1">
      <alignment horizontal="center"/>
      <protection/>
    </xf>
    <xf numFmtId="0" fontId="32" fillId="18" borderId="13" xfId="58" applyFont="1" applyFill="1" applyBorder="1" applyAlignment="1">
      <alignment horizontal="right"/>
      <protection/>
    </xf>
    <xf numFmtId="1" fontId="26" fillId="18" borderId="14" xfId="58" applyNumberFormat="1" applyFont="1" applyFill="1" applyBorder="1" applyAlignment="1">
      <alignment horizontal="center"/>
      <protection/>
    </xf>
    <xf numFmtId="0" fontId="31" fillId="18" borderId="12" xfId="58" applyFont="1" applyFill="1" applyBorder="1" applyAlignment="1">
      <alignment horizontal="left"/>
      <protection/>
    </xf>
    <xf numFmtId="0" fontId="23" fillId="18" borderId="15" xfId="58" applyFont="1" applyFill="1" applyBorder="1" applyAlignment="1">
      <alignment horizontal="center" vertical="center" wrapText="1"/>
      <protection/>
    </xf>
    <xf numFmtId="0" fontId="23" fillId="18" borderId="16" xfId="58" applyFont="1" applyFill="1" applyBorder="1" applyAlignment="1">
      <alignment horizontal="center" vertical="center" wrapText="1"/>
      <protection/>
    </xf>
    <xf numFmtId="0" fontId="23" fillId="18" borderId="17" xfId="58" applyFont="1" applyFill="1" applyBorder="1" applyAlignment="1">
      <alignment horizontal="center" vertical="center" wrapText="1"/>
      <protection/>
    </xf>
    <xf numFmtId="0" fontId="20" fillId="0" borderId="18" xfId="58" applyFont="1" applyBorder="1" applyAlignment="1">
      <alignment horizontal="center"/>
      <protection/>
    </xf>
    <xf numFmtId="0" fontId="23" fillId="18" borderId="19" xfId="58" applyFont="1" applyFill="1" applyBorder="1" applyAlignment="1">
      <alignment horizontal="center" vertical="center" wrapText="1"/>
      <protection/>
    </xf>
    <xf numFmtId="0" fontId="23" fillId="18" borderId="20" xfId="58" applyFont="1" applyFill="1" applyBorder="1" applyAlignment="1">
      <alignment horizontal="center" vertical="center" wrapText="1"/>
      <protection/>
    </xf>
    <xf numFmtId="0" fontId="30" fillId="18" borderId="21" xfId="58" applyFont="1" applyFill="1" applyBorder="1" applyAlignment="1">
      <alignment horizontal="center" vertical="center" wrapText="1"/>
      <protection/>
    </xf>
    <xf numFmtId="0" fontId="30" fillId="18" borderId="22" xfId="58" applyFont="1" applyFill="1" applyBorder="1" applyAlignment="1">
      <alignment horizontal="center" vertical="center" wrapText="1"/>
      <protection/>
    </xf>
    <xf numFmtId="0" fontId="20" fillId="0" borderId="18" xfId="58" applyFont="1" applyBorder="1">
      <alignment/>
      <protection/>
    </xf>
    <xf numFmtId="0" fontId="20" fillId="0" borderId="23" xfId="58" applyFont="1" applyBorder="1" applyAlignment="1">
      <alignment horizontal="center"/>
      <protection/>
    </xf>
    <xf numFmtId="0" fontId="26" fillId="0" borderId="0" xfId="58" applyFont="1" applyFill="1" applyAlignment="1">
      <alignment horizontal="left"/>
      <protection/>
    </xf>
    <xf numFmtId="0" fontId="26" fillId="18" borderId="12" xfId="58" applyNumberFormat="1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20" fillId="6" borderId="25" xfId="58" applyFont="1" applyFill="1" applyBorder="1" applyAlignment="1">
      <alignment horizontal="center" vertical="center" wrapText="1"/>
      <protection/>
    </xf>
    <xf numFmtId="0" fontId="20" fillId="4" borderId="24" xfId="58" applyFont="1" applyFill="1" applyBorder="1" applyAlignment="1">
      <alignment horizontal="center" vertical="center"/>
      <protection/>
    </xf>
    <xf numFmtId="2" fontId="20" fillId="4" borderId="24" xfId="58" applyNumberFormat="1" applyFont="1" applyFill="1" applyBorder="1" applyAlignment="1">
      <alignment horizontal="center" vertical="center"/>
      <protection/>
    </xf>
    <xf numFmtId="0" fontId="33" fillId="19" borderId="24" xfId="58" applyFont="1" applyFill="1" applyBorder="1" applyAlignment="1">
      <alignment horizontal="center" vertical="center"/>
      <protection/>
    </xf>
    <xf numFmtId="2" fontId="33" fillId="19" borderId="24" xfId="58" applyNumberFormat="1" applyFont="1" applyFill="1" applyBorder="1" applyAlignment="1">
      <alignment horizontal="center" vertical="center"/>
      <protection/>
    </xf>
    <xf numFmtId="2" fontId="33" fillId="20" borderId="24" xfId="58" applyNumberFormat="1" applyFont="1" applyFill="1" applyBorder="1" applyAlignment="1">
      <alignment horizontal="center" vertical="center"/>
      <protection/>
    </xf>
    <xf numFmtId="0" fontId="24" fillId="14" borderId="24" xfId="58" applyFont="1" applyFill="1" applyBorder="1" applyAlignment="1">
      <alignment horizontal="center" vertical="center" shrinkToFit="1"/>
      <protection/>
    </xf>
    <xf numFmtId="2" fontId="33" fillId="0" borderId="24" xfId="58" applyNumberFormat="1" applyFont="1" applyFill="1" applyBorder="1" applyAlignment="1">
      <alignment horizontal="center" vertical="center"/>
      <protection/>
    </xf>
    <xf numFmtId="0" fontId="20" fillId="6" borderId="24" xfId="58" applyFont="1" applyFill="1" applyBorder="1" applyAlignment="1">
      <alignment horizontal="center" vertical="center" wrapText="1"/>
      <protection/>
    </xf>
    <xf numFmtId="0" fontId="24" fillId="14" borderId="24" xfId="58" applyFont="1" applyFill="1" applyBorder="1" applyAlignment="1">
      <alignment horizontal="center" vertical="center"/>
      <protection/>
    </xf>
    <xf numFmtId="0" fontId="24" fillId="14" borderId="24" xfId="58" applyFont="1" applyFill="1" applyBorder="1" applyAlignment="1">
      <alignment horizontal="center" vertical="center"/>
      <protection/>
    </xf>
    <xf numFmtId="0" fontId="36" fillId="21" borderId="26" xfId="0" applyFont="1" applyFill="1" applyBorder="1" applyAlignment="1">
      <alignment vertical="top" wrapText="1"/>
    </xf>
    <xf numFmtId="0" fontId="36" fillId="21" borderId="27" xfId="0" applyFont="1" applyFill="1" applyBorder="1" applyAlignment="1">
      <alignment vertical="top" wrapText="1"/>
    </xf>
    <xf numFmtId="0" fontId="35" fillId="21" borderId="26" xfId="0" applyFont="1" applyFill="1" applyBorder="1" applyAlignment="1">
      <alignment vertical="top" wrapText="1"/>
    </xf>
    <xf numFmtId="0" fontId="35" fillId="21" borderId="27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8" fillId="0" borderId="0" xfId="58" applyFont="1" applyAlignment="1">
      <alignment horizontal="center"/>
      <protection/>
    </xf>
    <xf numFmtId="0" fontId="39" fillId="0" borderId="0" xfId="58" applyFont="1">
      <alignment/>
      <protection/>
    </xf>
    <xf numFmtId="0" fontId="38" fillId="0" borderId="0" xfId="58" applyFont="1">
      <alignment/>
      <protection/>
    </xf>
    <xf numFmtId="0" fontId="37" fillId="0" borderId="0" xfId="58" applyFont="1" applyAlignment="1">
      <alignment horizontal="center"/>
      <protection/>
    </xf>
    <xf numFmtId="0" fontId="40" fillId="0" borderId="0" xfId="58" applyFont="1">
      <alignment/>
      <protection/>
    </xf>
    <xf numFmtId="0" fontId="38" fillId="0" borderId="0" xfId="0" applyFont="1" applyAlignment="1">
      <alignment/>
    </xf>
    <xf numFmtId="0" fontId="41" fillId="0" borderId="0" xfId="58" applyFont="1">
      <alignment/>
      <protection/>
    </xf>
    <xf numFmtId="0" fontId="37" fillId="0" borderId="0" xfId="58" applyFont="1">
      <alignment/>
      <protection/>
    </xf>
    <xf numFmtId="0" fontId="42" fillId="0" borderId="0" xfId="58" applyFont="1">
      <alignment/>
      <protection/>
    </xf>
    <xf numFmtId="0" fontId="37" fillId="0" borderId="0" xfId="58" applyFont="1" applyAlignment="1">
      <alignment horizontal="left"/>
      <protection/>
    </xf>
    <xf numFmtId="0" fontId="38" fillId="0" borderId="18" xfId="58" applyFont="1" applyBorder="1" applyAlignment="1">
      <alignment horizontal="center"/>
      <protection/>
    </xf>
    <xf numFmtId="0" fontId="38" fillId="0" borderId="18" xfId="58" applyFont="1" applyBorder="1">
      <alignment/>
      <protection/>
    </xf>
    <xf numFmtId="0" fontId="38" fillId="0" borderId="23" xfId="58" applyFont="1" applyBorder="1" applyAlignment="1">
      <alignment horizontal="center"/>
      <protection/>
    </xf>
    <xf numFmtId="0" fontId="38" fillId="6" borderId="25" xfId="58" applyFont="1" applyFill="1" applyBorder="1" applyAlignment="1">
      <alignment horizontal="center" vertical="center" wrapText="1"/>
      <protection/>
    </xf>
    <xf numFmtId="0" fontId="38" fillId="4" borderId="24" xfId="58" applyFont="1" applyFill="1" applyBorder="1" applyAlignment="1">
      <alignment horizontal="center" vertical="center"/>
      <protection/>
    </xf>
    <xf numFmtId="2" fontId="38" fillId="4" borderId="24" xfId="58" applyNumberFormat="1" applyFont="1" applyFill="1" applyBorder="1" applyAlignment="1">
      <alignment horizontal="center" vertical="center"/>
      <protection/>
    </xf>
    <xf numFmtId="0" fontId="44" fillId="19" borderId="24" xfId="58" applyFont="1" applyFill="1" applyBorder="1" applyAlignment="1">
      <alignment horizontal="center" vertical="center"/>
      <protection/>
    </xf>
    <xf numFmtId="2" fontId="44" fillId="19" borderId="24" xfId="58" applyNumberFormat="1" applyFont="1" applyFill="1" applyBorder="1" applyAlignment="1">
      <alignment horizontal="center" vertical="center"/>
      <protection/>
    </xf>
    <xf numFmtId="2" fontId="44" fillId="20" borderId="24" xfId="58" applyNumberFormat="1" applyFont="1" applyFill="1" applyBorder="1" applyAlignment="1">
      <alignment horizontal="center" vertical="center"/>
      <protection/>
    </xf>
    <xf numFmtId="0" fontId="40" fillId="14" borderId="24" xfId="58" applyFont="1" applyFill="1" applyBorder="1" applyAlignment="1">
      <alignment horizontal="center" vertical="center" shrinkToFit="1"/>
      <protection/>
    </xf>
    <xf numFmtId="2" fontId="44" fillId="0" borderId="24" xfId="58" applyNumberFormat="1" applyFont="1" applyFill="1" applyBorder="1" applyAlignment="1">
      <alignment horizontal="center" vertical="center"/>
      <protection/>
    </xf>
    <xf numFmtId="0" fontId="38" fillId="0" borderId="24" xfId="0" applyFont="1" applyBorder="1" applyAlignment="1">
      <alignment/>
    </xf>
    <xf numFmtId="0" fontId="61" fillId="4" borderId="24" xfId="58" applyFont="1" applyFill="1" applyBorder="1" applyAlignment="1">
      <alignment horizontal="center" vertical="center"/>
      <protection/>
    </xf>
    <xf numFmtId="0" fontId="38" fillId="6" borderId="24" xfId="58" applyFont="1" applyFill="1" applyBorder="1" applyAlignment="1">
      <alignment horizontal="center" vertical="center" wrapText="1"/>
      <protection/>
    </xf>
    <xf numFmtId="0" fontId="40" fillId="14" borderId="24" xfId="58" applyFont="1" applyFill="1" applyBorder="1" applyAlignment="1">
      <alignment horizontal="center" vertical="center"/>
      <protection/>
    </xf>
    <xf numFmtId="0" fontId="35" fillId="0" borderId="0" xfId="58" applyFont="1">
      <alignment/>
      <protection/>
    </xf>
    <xf numFmtId="0" fontId="45" fillId="0" borderId="0" xfId="58" applyFont="1">
      <alignment/>
      <protection/>
    </xf>
    <xf numFmtId="0" fontId="46" fillId="0" borderId="0" xfId="58" applyFont="1">
      <alignment/>
      <protection/>
    </xf>
    <xf numFmtId="0" fontId="48" fillId="0" borderId="0" xfId="58" applyFont="1">
      <alignment/>
      <protection/>
    </xf>
    <xf numFmtId="0" fontId="41" fillId="0" borderId="10" xfId="58" applyFont="1" applyBorder="1" applyAlignment="1">
      <alignment horizontal="left"/>
      <protection/>
    </xf>
    <xf numFmtId="14" fontId="36" fillId="0" borderId="10" xfId="58" applyNumberFormat="1" applyFont="1" applyBorder="1" applyAlignment="1">
      <alignment horizontal="center"/>
      <protection/>
    </xf>
    <xf numFmtId="14" fontId="36" fillId="0" borderId="0" xfId="58" applyNumberFormat="1" applyFont="1" applyBorder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0" fontId="41" fillId="0" borderId="10" xfId="58" applyFont="1" applyBorder="1" applyAlignment="1">
      <alignment horizontal="right"/>
      <protection/>
    </xf>
    <xf numFmtId="0" fontId="35" fillId="0" borderId="0" xfId="58" applyFont="1" applyAlignment="1">
      <alignment horizontal="right"/>
      <protection/>
    </xf>
    <xf numFmtId="0" fontId="41" fillId="17" borderId="0" xfId="58" applyFont="1" applyFill="1" applyAlignment="1">
      <alignment horizontal="right"/>
      <protection/>
    </xf>
    <xf numFmtId="0" fontId="41" fillId="0" borderId="0" xfId="58" applyFont="1" applyFill="1" applyAlignment="1">
      <alignment horizontal="left"/>
      <protection/>
    </xf>
    <xf numFmtId="2" fontId="41" fillId="17" borderId="0" xfId="58" applyNumberFormat="1" applyFont="1" applyFill="1" applyAlignment="1">
      <alignment horizontal="right"/>
      <protection/>
    </xf>
    <xf numFmtId="0" fontId="35" fillId="0" borderId="0" xfId="58" applyFont="1" applyAlignment="1">
      <alignment horizontal="left"/>
      <protection/>
    </xf>
    <xf numFmtId="0" fontId="41" fillId="18" borderId="11" xfId="58" applyFont="1" applyFill="1" applyBorder="1" applyAlignment="1">
      <alignment horizontal="left"/>
      <protection/>
    </xf>
    <xf numFmtId="0" fontId="35" fillId="18" borderId="12" xfId="58" applyFont="1" applyFill="1" applyBorder="1" applyAlignment="1">
      <alignment horizontal="right"/>
      <protection/>
    </xf>
    <xf numFmtId="0" fontId="41" fillId="18" borderId="12" xfId="58" applyNumberFormat="1" applyFont="1" applyFill="1" applyBorder="1" applyAlignment="1">
      <alignment horizontal="center"/>
      <protection/>
    </xf>
    <xf numFmtId="0" fontId="49" fillId="18" borderId="13" xfId="58" applyFont="1" applyFill="1" applyBorder="1" applyAlignment="1">
      <alignment horizontal="right"/>
      <protection/>
    </xf>
    <xf numFmtId="1" fontId="41" fillId="18" borderId="14" xfId="58" applyNumberFormat="1" applyFont="1" applyFill="1" applyBorder="1" applyAlignment="1">
      <alignment horizontal="center"/>
      <protection/>
    </xf>
    <xf numFmtId="0" fontId="41" fillId="18" borderId="12" xfId="58" applyFont="1" applyFill="1" applyBorder="1" applyAlignment="1">
      <alignment horizontal="left"/>
      <protection/>
    </xf>
    <xf numFmtId="0" fontId="35" fillId="18" borderId="15" xfId="58" applyFont="1" applyFill="1" applyBorder="1" applyAlignment="1">
      <alignment horizontal="center" vertical="center" wrapText="1"/>
      <protection/>
    </xf>
    <xf numFmtId="0" fontId="35" fillId="18" borderId="17" xfId="58" applyFont="1" applyFill="1" applyBorder="1" applyAlignment="1">
      <alignment horizontal="center" vertical="center" wrapText="1"/>
      <protection/>
    </xf>
    <xf numFmtId="0" fontId="35" fillId="18" borderId="16" xfId="58" applyFont="1" applyFill="1" applyBorder="1" applyAlignment="1">
      <alignment horizontal="center" vertical="center" wrapText="1"/>
      <protection/>
    </xf>
    <xf numFmtId="0" fontId="35" fillId="18" borderId="21" xfId="58" applyFont="1" applyFill="1" applyBorder="1" applyAlignment="1">
      <alignment horizontal="center" vertical="center" wrapText="1"/>
      <protection/>
    </xf>
    <xf numFmtId="0" fontId="35" fillId="18" borderId="22" xfId="58" applyFont="1" applyFill="1" applyBorder="1" applyAlignment="1">
      <alignment horizontal="center" vertical="center" wrapText="1"/>
      <protection/>
    </xf>
    <xf numFmtId="0" fontId="35" fillId="18" borderId="19" xfId="58" applyFont="1" applyFill="1" applyBorder="1" applyAlignment="1">
      <alignment horizontal="center" vertical="center" wrapText="1"/>
      <protection/>
    </xf>
    <xf numFmtId="0" fontId="35" fillId="18" borderId="2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left"/>
      <protection/>
    </xf>
    <xf numFmtId="14" fontId="47" fillId="0" borderId="10" xfId="58" applyNumberFormat="1" applyFont="1" applyBorder="1" applyAlignment="1">
      <alignment horizontal="center"/>
      <protection/>
    </xf>
    <xf numFmtId="14" fontId="47" fillId="0" borderId="0" xfId="58" applyNumberFormat="1" applyFont="1" applyBorder="1" applyAlignment="1">
      <alignment horizontal="center"/>
      <protection/>
    </xf>
    <xf numFmtId="0" fontId="45" fillId="0" borderId="0" xfId="58" applyFont="1" applyAlignment="1">
      <alignment horizontal="center"/>
      <protection/>
    </xf>
    <xf numFmtId="0" fontId="52" fillId="0" borderId="10" xfId="58" applyFont="1" applyBorder="1" applyAlignment="1">
      <alignment horizontal="right"/>
      <protection/>
    </xf>
    <xf numFmtId="0" fontId="52" fillId="0" borderId="0" xfId="58" applyFont="1">
      <alignment/>
      <protection/>
    </xf>
    <xf numFmtId="0" fontId="53" fillId="0" borderId="0" xfId="0" applyFont="1" applyAlignment="1">
      <alignment/>
    </xf>
    <xf numFmtId="49" fontId="53" fillId="0" borderId="0" xfId="58" applyNumberFormat="1" applyFont="1" applyAlignment="1">
      <alignment horizontal="left"/>
      <protection/>
    </xf>
    <xf numFmtId="0" fontId="53" fillId="0" borderId="0" xfId="58" applyFont="1" applyAlignment="1">
      <alignment horizontal="center"/>
      <protection/>
    </xf>
    <xf numFmtId="0" fontId="50" fillId="18" borderId="11" xfId="58" applyFont="1" applyFill="1" applyBorder="1" applyAlignment="1">
      <alignment horizontal="left"/>
      <protection/>
    </xf>
    <xf numFmtId="0" fontId="51" fillId="18" borderId="12" xfId="58" applyFont="1" applyFill="1" applyBorder="1" applyAlignment="1">
      <alignment horizontal="right"/>
      <protection/>
    </xf>
    <xf numFmtId="0" fontId="50" fillId="18" borderId="12" xfId="58" applyNumberFormat="1" applyFont="1" applyFill="1" applyBorder="1" applyAlignment="1">
      <alignment horizontal="center"/>
      <protection/>
    </xf>
    <xf numFmtId="0" fontId="54" fillId="18" borderId="13" xfId="58" applyFont="1" applyFill="1" applyBorder="1" applyAlignment="1">
      <alignment horizontal="right"/>
      <protection/>
    </xf>
    <xf numFmtId="1" fontId="50" fillId="18" borderId="14" xfId="58" applyNumberFormat="1" applyFont="1" applyFill="1" applyBorder="1" applyAlignment="1">
      <alignment horizontal="center"/>
      <protection/>
    </xf>
    <xf numFmtId="0" fontId="50" fillId="18" borderId="12" xfId="58" applyFont="1" applyFill="1" applyBorder="1" applyAlignment="1">
      <alignment horizontal="left"/>
      <protection/>
    </xf>
    <xf numFmtId="0" fontId="51" fillId="0" borderId="0" xfId="0" applyFont="1" applyAlignment="1">
      <alignment/>
    </xf>
    <xf numFmtId="0" fontId="51" fillId="18" borderId="15" xfId="58" applyFont="1" applyFill="1" applyBorder="1" applyAlignment="1">
      <alignment horizontal="center" vertical="center" wrapText="1"/>
      <protection/>
    </xf>
    <xf numFmtId="0" fontId="51" fillId="18" borderId="16" xfId="58" applyFont="1" applyFill="1" applyBorder="1" applyAlignment="1">
      <alignment horizontal="center" vertical="center" wrapText="1"/>
      <protection/>
    </xf>
    <xf numFmtId="0" fontId="51" fillId="18" borderId="21" xfId="58" applyFont="1" applyFill="1" applyBorder="1" applyAlignment="1">
      <alignment horizontal="center" vertical="center" wrapText="1"/>
      <protection/>
    </xf>
    <xf numFmtId="0" fontId="51" fillId="18" borderId="22" xfId="58" applyFont="1" applyFill="1" applyBorder="1" applyAlignment="1">
      <alignment horizontal="center" vertical="center" wrapText="1"/>
      <protection/>
    </xf>
    <xf numFmtId="0" fontId="51" fillId="18" borderId="19" xfId="58" applyFont="1" applyFill="1" applyBorder="1" applyAlignment="1">
      <alignment horizontal="center" vertical="center" wrapText="1"/>
      <protection/>
    </xf>
    <xf numFmtId="0" fontId="51" fillId="18" borderId="17" xfId="58" applyFont="1" applyFill="1" applyBorder="1" applyAlignment="1">
      <alignment horizontal="center" vertical="center" wrapText="1"/>
      <protection/>
    </xf>
    <xf numFmtId="0" fontId="51" fillId="18" borderId="20" xfId="58" applyFont="1" applyFill="1" applyBorder="1" applyAlignment="1">
      <alignment horizontal="center" vertical="center" wrapText="1"/>
      <protection/>
    </xf>
    <xf numFmtId="0" fontId="20" fillId="4" borderId="28" xfId="58" applyFont="1" applyFill="1" applyBorder="1" applyAlignment="1">
      <alignment horizontal="center" vertical="center"/>
      <protection/>
    </xf>
    <xf numFmtId="0" fontId="20" fillId="4" borderId="29" xfId="58" applyFont="1" applyFill="1" applyBorder="1" applyAlignment="1">
      <alignment horizontal="center" vertical="center"/>
      <protection/>
    </xf>
    <xf numFmtId="2" fontId="20" fillId="4" borderId="29" xfId="58" applyNumberFormat="1" applyFont="1" applyFill="1" applyBorder="1" applyAlignment="1">
      <alignment horizontal="center" vertical="center"/>
      <protection/>
    </xf>
    <xf numFmtId="0" fontId="24" fillId="14" borderId="29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8" fillId="4" borderId="24" xfId="58" applyFont="1" applyFill="1" applyBorder="1" applyAlignment="1">
      <alignment horizontal="center" vertical="center"/>
      <protection/>
    </xf>
    <xf numFmtId="0" fontId="36" fillId="22" borderId="30" xfId="58" applyFont="1" applyFill="1" applyBorder="1" applyAlignment="1">
      <alignment horizontal="left" vertical="center" wrapText="1"/>
      <protection/>
    </xf>
    <xf numFmtId="0" fontId="36" fillId="22" borderId="29" xfId="58" applyFont="1" applyFill="1" applyBorder="1" applyAlignment="1">
      <alignment horizontal="left" vertical="center" wrapText="1"/>
      <protection/>
    </xf>
    <xf numFmtId="0" fontId="36" fillId="22" borderId="28" xfId="58" applyFont="1" applyFill="1" applyBorder="1" applyAlignment="1">
      <alignment horizontal="left" vertical="center" wrapText="1"/>
      <protection/>
    </xf>
    <xf numFmtId="0" fontId="34" fillId="22" borderId="31" xfId="58" applyFont="1" applyFill="1" applyBorder="1" applyAlignment="1">
      <alignment horizontal="left" vertical="center" wrapText="1"/>
      <protection/>
    </xf>
    <xf numFmtId="0" fontId="34" fillId="22" borderId="32" xfId="58" applyFont="1" applyFill="1" applyBorder="1" applyAlignment="1">
      <alignment horizontal="left" vertical="center" wrapText="1"/>
      <protection/>
    </xf>
    <xf numFmtId="0" fontId="56" fillId="21" borderId="24" xfId="57" applyFont="1" applyFill="1" applyBorder="1" applyAlignment="1">
      <alignment horizontal="center"/>
      <protection/>
    </xf>
    <xf numFmtId="0" fontId="60" fillId="23" borderId="24" xfId="57" applyFill="1" applyBorder="1" applyAlignment="1">
      <alignment horizontal="center"/>
      <protection/>
    </xf>
    <xf numFmtId="0" fontId="60" fillId="23" borderId="24" xfId="57" applyFont="1" applyFill="1" applyBorder="1" applyAlignment="1">
      <alignment horizontal="center"/>
      <protection/>
    </xf>
    <xf numFmtId="0" fontId="56" fillId="24" borderId="24" xfId="57" applyFont="1" applyFill="1" applyBorder="1" applyAlignment="1">
      <alignment horizontal="center"/>
      <protection/>
    </xf>
    <xf numFmtId="49" fontId="56" fillId="24" borderId="24" xfId="57" applyNumberFormat="1" applyFont="1" applyFill="1" applyBorder="1" applyAlignment="1">
      <alignment horizontal="center"/>
      <protection/>
    </xf>
    <xf numFmtId="0" fontId="57" fillId="23" borderId="24" xfId="57" applyFont="1" applyFill="1" applyBorder="1" applyAlignment="1">
      <alignment horizontal="center"/>
      <protection/>
    </xf>
    <xf numFmtId="0" fontId="62" fillId="23" borderId="24" xfId="57" applyFont="1" applyFill="1" applyBorder="1">
      <alignment/>
      <protection/>
    </xf>
    <xf numFmtId="0" fontId="62" fillId="23" borderId="24" xfId="57" applyFont="1" applyFill="1" applyBorder="1" applyAlignment="1">
      <alignment horizontal="center"/>
      <protection/>
    </xf>
    <xf numFmtId="0" fontId="57" fillId="23" borderId="24" xfId="57" applyFont="1" applyFill="1" applyBorder="1" applyAlignment="1">
      <alignment horizontal="center"/>
      <protection/>
    </xf>
    <xf numFmtId="0" fontId="20" fillId="24" borderId="24" xfId="58" applyFont="1" applyFill="1" applyBorder="1" applyAlignment="1">
      <alignment horizontal="center" vertical="center" wrapText="1"/>
      <protection/>
    </xf>
    <xf numFmtId="0" fontId="56" fillId="24" borderId="24" xfId="57" applyFont="1" applyFill="1" applyBorder="1" applyAlignment="1">
      <alignment horizontal="center"/>
      <protection/>
    </xf>
    <xf numFmtId="0" fontId="60" fillId="23" borderId="30" xfId="57" applyFill="1" applyBorder="1" applyAlignment="1">
      <alignment horizontal="center"/>
      <protection/>
    </xf>
    <xf numFmtId="0" fontId="24" fillId="14" borderId="29" xfId="58" applyFont="1" applyFill="1" applyBorder="1" applyAlignment="1">
      <alignment horizontal="center" vertical="center" shrinkToFit="1"/>
      <protection/>
    </xf>
    <xf numFmtId="0" fontId="24" fillId="14" borderId="28" xfId="58" applyFont="1" applyFill="1" applyBorder="1" applyAlignment="1">
      <alignment horizontal="center" vertical="center" shrinkToFit="1"/>
      <protection/>
    </xf>
    <xf numFmtId="0" fontId="38" fillId="0" borderId="0" xfId="0" applyFont="1" applyBorder="1" applyAlignment="1">
      <alignment/>
    </xf>
    <xf numFmtId="0" fontId="40" fillId="24" borderId="0" xfId="0" applyFont="1" applyFill="1" applyAlignment="1">
      <alignment horizontal="center"/>
    </xf>
    <xf numFmtId="0" fontId="63" fillId="25" borderId="24" xfId="57" applyFont="1" applyFill="1" applyBorder="1" applyAlignment="1">
      <alignment horizontal="center"/>
      <protection/>
    </xf>
    <xf numFmtId="0" fontId="57" fillId="24" borderId="24" xfId="57" applyFont="1" applyFill="1" applyBorder="1" applyAlignment="1">
      <alignment horizontal="center"/>
      <protection/>
    </xf>
    <xf numFmtId="0" fontId="23" fillId="23" borderId="0" xfId="58" applyFont="1" applyFill="1">
      <alignment/>
      <protection/>
    </xf>
    <xf numFmtId="0" fontId="60" fillId="23" borderId="24" xfId="57" applyFill="1" applyBorder="1" applyAlignment="1">
      <alignment horizontal="left"/>
      <protection/>
    </xf>
    <xf numFmtId="0" fontId="60" fillId="23" borderId="24" xfId="57" applyFont="1" applyFill="1" applyBorder="1" applyAlignment="1">
      <alignment horizontal="left"/>
      <protection/>
    </xf>
    <xf numFmtId="0" fontId="60" fillId="23" borderId="0" xfId="57" applyFill="1" applyAlignment="1">
      <alignment horizontal="left"/>
      <protection/>
    </xf>
    <xf numFmtId="0" fontId="60" fillId="23" borderId="24" xfId="57" applyFont="1" applyFill="1" applyBorder="1" applyAlignment="1">
      <alignment horizontal="center"/>
      <protection/>
    </xf>
    <xf numFmtId="0" fontId="60" fillId="23" borderId="24" xfId="57" applyFont="1" applyFill="1" applyBorder="1" applyAlignment="1">
      <alignment horizontal="left"/>
      <protection/>
    </xf>
    <xf numFmtId="0" fontId="63" fillId="0" borderId="24" xfId="0" applyFont="1" applyFill="1" applyBorder="1" applyAlignment="1">
      <alignment horizontal="center"/>
    </xf>
    <xf numFmtId="0" fontId="63" fillId="25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60" fillId="25" borderId="24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57" fillId="25" borderId="24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3" fillId="0" borderId="24" xfId="0" applyFont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6" fillId="24" borderId="24" xfId="0" applyFont="1" applyFill="1" applyBorder="1" applyAlignment="1">
      <alignment horizontal="center"/>
    </xf>
    <xf numFmtId="0" fontId="57" fillId="24" borderId="24" xfId="0" applyFont="1" applyFill="1" applyBorder="1" applyAlignment="1">
      <alignment horizontal="center"/>
    </xf>
    <xf numFmtId="0" fontId="56" fillId="24" borderId="33" xfId="0" applyFont="1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0" fontId="0" fillId="23" borderId="24" xfId="0" applyFill="1" applyBorder="1" applyAlignment="1">
      <alignment horizontal="left"/>
    </xf>
    <xf numFmtId="0" fontId="60" fillId="23" borderId="24" xfId="0" applyFont="1" applyFill="1" applyBorder="1" applyAlignment="1">
      <alignment horizontal="center"/>
    </xf>
    <xf numFmtId="0" fontId="60" fillId="23" borderId="24" xfId="0" applyFont="1" applyFill="1" applyBorder="1" applyAlignment="1">
      <alignment horizontal="left"/>
    </xf>
    <xf numFmtId="0" fontId="57" fillId="23" borderId="24" xfId="0" applyFont="1" applyFill="1" applyBorder="1" applyAlignment="1">
      <alignment horizontal="center"/>
    </xf>
    <xf numFmtId="0" fontId="60" fillId="23" borderId="33" xfId="0" applyFont="1" applyFill="1" applyBorder="1" applyAlignment="1">
      <alignment horizontal="center"/>
    </xf>
    <xf numFmtId="0" fontId="60" fillId="23" borderId="33" xfId="0" applyFont="1" applyFill="1" applyBorder="1" applyAlignment="1">
      <alignment horizontal="left"/>
    </xf>
    <xf numFmtId="0" fontId="0" fillId="23" borderId="0" xfId="0" applyFill="1" applyAlignment="1">
      <alignment horizontal="center"/>
    </xf>
    <xf numFmtId="0" fontId="0" fillId="23" borderId="0" xfId="0" applyFill="1" applyAlignment="1">
      <alignment horizontal="left"/>
    </xf>
    <xf numFmtId="0" fontId="0" fillId="23" borderId="24" xfId="0" applyFont="1" applyFill="1" applyBorder="1" applyAlignment="1">
      <alignment horizontal="center"/>
    </xf>
    <xf numFmtId="0" fontId="0" fillId="23" borderId="24" xfId="0" applyFont="1" applyFill="1" applyBorder="1" applyAlignment="1">
      <alignment horizontal="left"/>
    </xf>
    <xf numFmtId="0" fontId="57" fillId="23" borderId="24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left"/>
    </xf>
    <xf numFmtId="0" fontId="63" fillId="25" borderId="24" xfId="0" applyFont="1" applyFill="1" applyBorder="1" applyAlignment="1">
      <alignment horizontal="left"/>
    </xf>
    <xf numFmtId="0" fontId="57" fillId="25" borderId="24" xfId="0" applyFont="1" applyFill="1" applyBorder="1" applyAlignment="1">
      <alignment horizontal="center"/>
    </xf>
    <xf numFmtId="0" fontId="63" fillId="25" borderId="34" xfId="0" applyFont="1" applyFill="1" applyBorder="1" applyAlignment="1">
      <alignment horizontal="left"/>
    </xf>
    <xf numFmtId="0" fontId="63" fillId="0" borderId="33" xfId="0" applyFont="1" applyFill="1" applyBorder="1" applyAlignment="1">
      <alignment horizontal="left"/>
    </xf>
    <xf numFmtId="0" fontId="62" fillId="0" borderId="24" xfId="0" applyFont="1" applyBorder="1" applyAlignment="1">
      <alignment horizontal="center"/>
    </xf>
    <xf numFmtId="49" fontId="63" fillId="25" borderId="24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0" fontId="57" fillId="25" borderId="28" xfId="0" applyFont="1" applyFill="1" applyBorder="1" applyAlignment="1">
      <alignment horizontal="center"/>
    </xf>
    <xf numFmtId="0" fontId="0" fillId="25" borderId="24" xfId="0" applyFill="1" applyBorder="1" applyAlignment="1">
      <alignment horizontal="left"/>
    </xf>
    <xf numFmtId="0" fontId="60" fillId="25" borderId="28" xfId="0" applyFont="1" applyFill="1" applyBorder="1" applyAlignment="1">
      <alignment horizontal="center"/>
    </xf>
    <xf numFmtId="0" fontId="60" fillId="25" borderId="24" xfId="0" applyFont="1" applyFill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60" fillId="0" borderId="24" xfId="0" applyFont="1" applyFill="1" applyBorder="1" applyAlignment="1">
      <alignment horizontal="left"/>
    </xf>
    <xf numFmtId="0" fontId="57" fillId="25" borderId="28" xfId="0" applyFont="1" applyFill="1" applyBorder="1" applyAlignment="1">
      <alignment horizontal="center"/>
    </xf>
    <xf numFmtId="0" fontId="57" fillId="25" borderId="24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left"/>
    </xf>
    <xf numFmtId="0" fontId="60" fillId="0" borderId="24" xfId="0" applyFont="1" applyBorder="1" applyAlignment="1">
      <alignment horizontal="left"/>
    </xf>
    <xf numFmtId="0" fontId="60" fillId="0" borderId="28" xfId="0" applyFont="1" applyBorder="1" applyAlignment="1">
      <alignment horizontal="center"/>
    </xf>
    <xf numFmtId="49" fontId="63" fillId="25" borderId="24" xfId="0" applyNumberFormat="1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7" fillId="0" borderId="28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left"/>
    </xf>
    <xf numFmtId="0" fontId="64" fillId="0" borderId="28" xfId="0" applyFont="1" applyBorder="1" applyAlignment="1">
      <alignment horizontal="center"/>
    </xf>
    <xf numFmtId="0" fontId="57" fillId="0" borderId="24" xfId="0" applyFont="1" applyBorder="1" applyAlignment="1">
      <alignment horizontal="left"/>
    </xf>
    <xf numFmtId="0" fontId="62" fillId="0" borderId="28" xfId="0" applyFont="1" applyBorder="1" applyAlignment="1">
      <alignment/>
    </xf>
    <xf numFmtId="0" fontId="38" fillId="25" borderId="0" xfId="0" applyFont="1" applyFill="1" applyAlignment="1">
      <alignment/>
    </xf>
    <xf numFmtId="2" fontId="38" fillId="25" borderId="24" xfId="58" applyNumberFormat="1" applyFont="1" applyFill="1" applyBorder="1" applyAlignment="1">
      <alignment horizontal="center" vertical="center"/>
      <protection/>
    </xf>
    <xf numFmtId="0" fontId="62" fillId="0" borderId="33" xfId="0" applyFont="1" applyBorder="1" applyAlignment="1">
      <alignment horizontal="left"/>
    </xf>
    <xf numFmtId="0" fontId="38" fillId="4" borderId="33" xfId="58" applyFont="1" applyFill="1" applyBorder="1" applyAlignment="1">
      <alignment horizontal="center" vertical="center"/>
      <protection/>
    </xf>
    <xf numFmtId="2" fontId="38" fillId="4" borderId="33" xfId="58" applyNumberFormat="1" applyFont="1" applyFill="1" applyBorder="1" applyAlignment="1">
      <alignment horizontal="center" vertical="center"/>
      <protection/>
    </xf>
    <xf numFmtId="0" fontId="44" fillId="19" borderId="33" xfId="58" applyFont="1" applyFill="1" applyBorder="1" applyAlignment="1">
      <alignment horizontal="center" vertical="center"/>
      <protection/>
    </xf>
    <xf numFmtId="2" fontId="44" fillId="19" borderId="33" xfId="58" applyNumberFormat="1" applyFont="1" applyFill="1" applyBorder="1" applyAlignment="1">
      <alignment horizontal="center" vertical="center"/>
      <protection/>
    </xf>
    <xf numFmtId="2" fontId="44" fillId="20" borderId="33" xfId="58" applyNumberFormat="1" applyFont="1" applyFill="1" applyBorder="1" applyAlignment="1">
      <alignment horizontal="center" vertical="center"/>
      <protection/>
    </xf>
    <xf numFmtId="0" fontId="40" fillId="14" borderId="33" xfId="58" applyFont="1" applyFill="1" applyBorder="1" applyAlignment="1">
      <alignment horizontal="center" vertical="center" shrinkToFit="1"/>
      <protection/>
    </xf>
    <xf numFmtId="2" fontId="44" fillId="0" borderId="33" xfId="58" applyNumberFormat="1" applyFont="1" applyFill="1" applyBorder="1" applyAlignment="1">
      <alignment horizontal="center" vertical="center"/>
      <protection/>
    </xf>
    <xf numFmtId="2" fontId="38" fillId="25" borderId="35" xfId="58" applyNumberFormat="1" applyFont="1" applyFill="1" applyBorder="1" applyAlignment="1">
      <alignment horizontal="center" vertical="center"/>
      <protection/>
    </xf>
    <xf numFmtId="0" fontId="38" fillId="25" borderId="36" xfId="0" applyFont="1" applyFill="1" applyBorder="1" applyAlignment="1">
      <alignment/>
    </xf>
    <xf numFmtId="0" fontId="38" fillId="25" borderId="36" xfId="58" applyFont="1" applyFill="1" applyBorder="1" applyAlignment="1">
      <alignment horizontal="center" vertical="center"/>
      <protection/>
    </xf>
    <xf numFmtId="2" fontId="38" fillId="25" borderId="36" xfId="58" applyNumberFormat="1" applyFont="1" applyFill="1" applyBorder="1" applyAlignment="1">
      <alignment horizontal="center" vertical="center"/>
      <protection/>
    </xf>
    <xf numFmtId="0" fontId="44" fillId="25" borderId="36" xfId="58" applyFont="1" applyFill="1" applyBorder="1" applyAlignment="1">
      <alignment horizontal="center" vertical="center"/>
      <protection/>
    </xf>
    <xf numFmtId="2" fontId="44" fillId="25" borderId="36" xfId="58" applyNumberFormat="1" applyFont="1" applyFill="1" applyBorder="1" applyAlignment="1">
      <alignment horizontal="center" vertical="center"/>
      <protection/>
    </xf>
    <xf numFmtId="0" fontId="40" fillId="25" borderId="36" xfId="58" applyFont="1" applyFill="1" applyBorder="1" applyAlignment="1">
      <alignment horizontal="center" vertical="center" shrinkToFit="1"/>
      <protection/>
    </xf>
    <xf numFmtId="0" fontId="38" fillId="25" borderId="0" xfId="0" applyFont="1" applyFill="1" applyBorder="1" applyAlignment="1">
      <alignment/>
    </xf>
    <xf numFmtId="0" fontId="38" fillId="25" borderId="0" xfId="58" applyFont="1" applyFill="1" applyBorder="1" applyAlignment="1">
      <alignment horizontal="center" vertical="center"/>
      <protection/>
    </xf>
    <xf numFmtId="2" fontId="38" fillId="25" borderId="0" xfId="58" applyNumberFormat="1" applyFont="1" applyFill="1" applyBorder="1" applyAlignment="1">
      <alignment horizontal="center" vertical="center"/>
      <protection/>
    </xf>
    <xf numFmtId="0" fontId="44" fillId="25" borderId="0" xfId="58" applyFont="1" applyFill="1" applyBorder="1" applyAlignment="1">
      <alignment horizontal="center" vertical="center"/>
      <protection/>
    </xf>
    <xf numFmtId="2" fontId="44" fillId="25" borderId="0" xfId="58" applyNumberFormat="1" applyFont="1" applyFill="1" applyBorder="1" applyAlignment="1">
      <alignment horizontal="center" vertical="center"/>
      <protection/>
    </xf>
    <xf numFmtId="0" fontId="40" fillId="25" borderId="0" xfId="58" applyFont="1" applyFill="1" applyBorder="1" applyAlignment="1">
      <alignment horizontal="center" vertical="center" shrinkToFit="1"/>
      <protection/>
    </xf>
    <xf numFmtId="0" fontId="40" fillId="14" borderId="34" xfId="58" applyFont="1" applyFill="1" applyBorder="1" applyAlignment="1">
      <alignment horizontal="center" vertical="center" shrinkToFit="1"/>
      <protection/>
    </xf>
    <xf numFmtId="0" fontId="40" fillId="14" borderId="37" xfId="58" applyFont="1" applyFill="1" applyBorder="1" applyAlignment="1">
      <alignment horizontal="center" vertical="center" shrinkToFit="1"/>
      <protection/>
    </xf>
    <xf numFmtId="0" fontId="43" fillId="16" borderId="38" xfId="58" applyFont="1" applyFill="1" applyBorder="1" applyAlignment="1">
      <alignment horizontal="center" vertical="center" wrapText="1"/>
      <protection/>
    </xf>
    <xf numFmtId="0" fontId="43" fillId="16" borderId="39" xfId="58" applyFont="1" applyFill="1" applyBorder="1" applyAlignment="1">
      <alignment horizontal="center" vertical="center" wrapText="1"/>
      <protection/>
    </xf>
    <xf numFmtId="2" fontId="44" fillId="20" borderId="34" xfId="58" applyNumberFormat="1" applyFont="1" applyFill="1" applyBorder="1" applyAlignment="1">
      <alignment horizontal="center" vertical="center"/>
      <protection/>
    </xf>
    <xf numFmtId="2" fontId="44" fillId="20" borderId="37" xfId="58" applyNumberFormat="1" applyFont="1" applyFill="1" applyBorder="1" applyAlignment="1">
      <alignment horizontal="center" vertical="center"/>
      <protection/>
    </xf>
    <xf numFmtId="1" fontId="41" fillId="18" borderId="38" xfId="58" applyNumberFormat="1" applyFont="1" applyFill="1" applyBorder="1" applyAlignment="1">
      <alignment horizontal="center"/>
      <protection/>
    </xf>
    <xf numFmtId="1" fontId="41" fillId="18" borderId="18" xfId="58" applyNumberFormat="1" applyFont="1" applyFill="1" applyBorder="1" applyAlignment="1">
      <alignment horizontal="center"/>
      <protection/>
    </xf>
    <xf numFmtId="0" fontId="64" fillId="23" borderId="40" xfId="0" applyFont="1" applyFill="1" applyBorder="1" applyAlignment="1">
      <alignment vertical="center" wrapText="1"/>
    </xf>
    <xf numFmtId="0" fontId="64" fillId="23" borderId="41" xfId="0" applyFont="1" applyFill="1" applyBorder="1" applyAlignment="1">
      <alignment vertical="center" wrapText="1"/>
    </xf>
    <xf numFmtId="0" fontId="64" fillId="23" borderId="42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/>
    </xf>
    <xf numFmtId="0" fontId="20" fillId="4" borderId="43" xfId="58" applyFont="1" applyFill="1" applyBorder="1" applyAlignment="1">
      <alignment horizontal="center" vertical="center"/>
      <protection/>
    </xf>
    <xf numFmtId="2" fontId="20" fillId="4" borderId="43" xfId="58" applyNumberFormat="1" applyFont="1" applyFill="1" applyBorder="1" applyAlignment="1">
      <alignment horizontal="center" vertical="center"/>
      <protection/>
    </xf>
    <xf numFmtId="0" fontId="24" fillId="14" borderId="43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7" fillId="23" borderId="24" xfId="57" applyFont="1" applyFill="1" applyBorder="1" applyAlignment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0" fillId="4" borderId="45" xfId="58" applyFont="1" applyFill="1" applyBorder="1" applyAlignment="1">
      <alignment horizontal="center" vertical="center"/>
      <protection/>
    </xf>
    <xf numFmtId="2" fontId="20" fillId="4" borderId="45" xfId="58" applyNumberFormat="1" applyFont="1" applyFill="1" applyBorder="1" applyAlignment="1">
      <alignment horizontal="center" vertical="center"/>
      <protection/>
    </xf>
    <xf numFmtId="0" fontId="33" fillId="19" borderId="45" xfId="58" applyFont="1" applyFill="1" applyBorder="1" applyAlignment="1">
      <alignment horizontal="center" vertical="center"/>
      <protection/>
    </xf>
    <xf numFmtId="2" fontId="33" fillId="19" borderId="45" xfId="58" applyNumberFormat="1" applyFont="1" applyFill="1" applyBorder="1" applyAlignment="1">
      <alignment horizontal="center" vertical="center"/>
      <protection/>
    </xf>
    <xf numFmtId="2" fontId="33" fillId="20" borderId="45" xfId="58" applyNumberFormat="1" applyFont="1" applyFill="1" applyBorder="1" applyAlignment="1">
      <alignment horizontal="center" vertical="center"/>
      <protection/>
    </xf>
    <xf numFmtId="0" fontId="24" fillId="14" borderId="46" xfId="58" applyFont="1" applyFill="1" applyBorder="1" applyAlignment="1">
      <alignment horizontal="center" vertical="center"/>
      <protection/>
    </xf>
    <xf numFmtId="2" fontId="33" fillId="19" borderId="43" xfId="58" applyNumberFormat="1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horizontal="center"/>
    </xf>
    <xf numFmtId="0" fontId="57" fillId="26" borderId="24" xfId="0" applyFont="1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2" fontId="38" fillId="26" borderId="24" xfId="58" applyNumberFormat="1" applyFont="1" applyFill="1" applyBorder="1" applyAlignment="1">
      <alignment horizontal="center" vertical="center"/>
      <protection/>
    </xf>
    <xf numFmtId="2" fontId="38" fillId="27" borderId="24" xfId="58" applyNumberFormat="1" applyFont="1" applyFill="1" applyBorder="1" applyAlignment="1">
      <alignment horizontal="center" vertical="center"/>
      <protection/>
    </xf>
    <xf numFmtId="2" fontId="38" fillId="28" borderId="24" xfId="58" applyNumberFormat="1" applyFont="1" applyFill="1" applyBorder="1" applyAlignment="1">
      <alignment horizontal="center" vertical="center"/>
      <protection/>
    </xf>
    <xf numFmtId="2" fontId="44" fillId="28" borderId="24" xfId="58" applyNumberFormat="1" applyFont="1" applyFill="1" applyBorder="1" applyAlignment="1">
      <alignment horizontal="center" vertical="center"/>
      <protection/>
    </xf>
    <xf numFmtId="0" fontId="40" fillId="29" borderId="24" xfId="58" applyFont="1" applyFill="1" applyBorder="1" applyAlignment="1">
      <alignment horizontal="center" vertical="center" shrinkToFit="1"/>
      <protection/>
    </xf>
    <xf numFmtId="2" fontId="38" fillId="29" borderId="24" xfId="58" applyNumberFormat="1" applyFont="1" applyFill="1" applyBorder="1" applyAlignment="1">
      <alignment horizontal="center" vertical="center"/>
      <protection/>
    </xf>
    <xf numFmtId="0" fontId="34" fillId="22" borderId="47" xfId="58" applyFont="1" applyFill="1" applyBorder="1" applyAlignment="1">
      <alignment horizontal="left" vertical="center" wrapText="1"/>
      <protection/>
    </xf>
    <xf numFmtId="0" fontId="34" fillId="22" borderId="48" xfId="58" applyFont="1" applyFill="1" applyBorder="1" applyAlignment="1">
      <alignment horizontal="left" vertical="center" wrapText="1"/>
      <protection/>
    </xf>
    <xf numFmtId="0" fontId="34" fillId="22" borderId="49" xfId="58" applyFont="1" applyFill="1" applyBorder="1" applyAlignment="1">
      <alignment horizontal="left" vertical="center" wrapText="1"/>
      <protection/>
    </xf>
    <xf numFmtId="0" fontId="34" fillId="22" borderId="24" xfId="58" applyFont="1" applyFill="1" applyBorder="1" applyAlignment="1">
      <alignment horizontal="left" vertical="center" wrapText="1"/>
      <protection/>
    </xf>
    <xf numFmtId="0" fontId="30" fillId="18" borderId="50" xfId="58" applyFont="1" applyFill="1" applyBorder="1" applyAlignment="1">
      <alignment horizontal="center" vertical="center" wrapText="1"/>
      <protection/>
    </xf>
    <xf numFmtId="0" fontId="20" fillId="18" borderId="51" xfId="58" applyFont="1" applyFill="1" applyBorder="1" applyAlignment="1">
      <alignment horizontal="left"/>
      <protection/>
    </xf>
    <xf numFmtId="0" fontId="23" fillId="18" borderId="20" xfId="58" applyFont="1" applyFill="1" applyBorder="1" applyAlignment="1">
      <alignment vertical="center"/>
      <protection/>
    </xf>
    <xf numFmtId="0" fontId="23" fillId="18" borderId="52" xfId="58" applyFont="1" applyFill="1" applyBorder="1" applyAlignment="1">
      <alignment horizontal="center" vertical="center"/>
      <protection/>
    </xf>
    <xf numFmtId="0" fontId="23" fillId="18" borderId="53" xfId="58" applyFont="1" applyFill="1" applyBorder="1" applyAlignment="1">
      <alignment horizontal="center" vertical="center" wrapText="1"/>
      <protection/>
    </xf>
    <xf numFmtId="0" fontId="23" fillId="18" borderId="15" xfId="58" applyFont="1" applyFill="1" applyBorder="1" applyAlignment="1">
      <alignment horizontal="center"/>
      <protection/>
    </xf>
    <xf numFmtId="0" fontId="23" fillId="18" borderId="48" xfId="58" applyFont="1" applyFill="1" applyBorder="1" applyAlignment="1">
      <alignment horizontal="center"/>
      <protection/>
    </xf>
    <xf numFmtId="0" fontId="23" fillId="18" borderId="49" xfId="58" applyFont="1" applyFill="1" applyBorder="1" applyAlignment="1">
      <alignment horizontal="center"/>
      <protection/>
    </xf>
    <xf numFmtId="0" fontId="22" fillId="16" borderId="54" xfId="58" applyFont="1" applyFill="1" applyBorder="1" applyAlignment="1">
      <alignment horizontal="center" vertical="center"/>
      <protection/>
    </xf>
    <xf numFmtId="0" fontId="29" fillId="0" borderId="52" xfId="58" applyFont="1" applyBorder="1" applyAlignment="1">
      <alignment horizontal="center" shrinkToFit="1"/>
      <protection/>
    </xf>
    <xf numFmtId="0" fontId="22" fillId="16" borderId="55" xfId="58" applyFont="1" applyFill="1" applyBorder="1" applyAlignment="1">
      <alignment horizontal="center" vertical="center"/>
      <protection/>
    </xf>
    <xf numFmtId="0" fontId="23" fillId="18" borderId="56" xfId="58" applyFont="1" applyFill="1" applyBorder="1" applyAlignment="1">
      <alignment horizontal="center" vertical="center" wrapText="1"/>
      <protection/>
    </xf>
    <xf numFmtId="0" fontId="30" fillId="16" borderId="57" xfId="58" applyFont="1" applyFill="1" applyBorder="1" applyAlignment="1">
      <alignment horizontal="center" vertical="center" wrapText="1"/>
      <protection/>
    </xf>
    <xf numFmtId="0" fontId="30" fillId="16" borderId="58" xfId="58" applyFont="1" applyFill="1" applyBorder="1" applyAlignment="1">
      <alignment horizontal="center" vertical="center" wrapText="1"/>
      <protection/>
    </xf>
    <xf numFmtId="0" fontId="30" fillId="16" borderId="59" xfId="58" applyFont="1" applyFill="1" applyBorder="1" applyAlignment="1">
      <alignment horizontal="center" vertical="center" wrapText="1"/>
      <protection/>
    </xf>
    <xf numFmtId="0" fontId="0" fillId="16" borderId="60" xfId="0" applyFill="1" applyBorder="1" applyAlignment="1">
      <alignment horizontal="center" vertical="center" wrapText="1"/>
    </xf>
    <xf numFmtId="0" fontId="30" fillId="14" borderId="61" xfId="58" applyFont="1" applyFill="1" applyBorder="1" applyAlignment="1">
      <alignment horizontal="center" vertical="center" wrapText="1" shrinkToFit="1"/>
      <protection/>
    </xf>
    <xf numFmtId="0" fontId="0" fillId="14" borderId="62" xfId="0" applyFill="1" applyBorder="1" applyAlignment="1">
      <alignment horizontal="center" vertical="center" wrapText="1" shrinkToFit="1"/>
    </xf>
    <xf numFmtId="0" fontId="23" fillId="14" borderId="54" xfId="58" applyFont="1" applyFill="1" applyBorder="1" applyAlignment="1">
      <alignment horizontal="center"/>
      <protection/>
    </xf>
    <xf numFmtId="0" fontId="23" fillId="14" borderId="63" xfId="58" applyFont="1" applyFill="1" applyBorder="1" applyAlignment="1">
      <alignment horizontal="center"/>
      <protection/>
    </xf>
    <xf numFmtId="0" fontId="23" fillId="14" borderId="64" xfId="58" applyFont="1" applyFill="1" applyBorder="1" applyAlignment="1">
      <alignment horizontal="center"/>
      <protection/>
    </xf>
    <xf numFmtId="0" fontId="30" fillId="18" borderId="61" xfId="58" applyFont="1" applyFill="1" applyBorder="1" applyAlignment="1">
      <alignment horizontal="center" vertical="center" wrapText="1"/>
      <protection/>
    </xf>
    <xf numFmtId="0" fontId="30" fillId="18" borderId="65" xfId="58" applyFont="1" applyFill="1" applyBorder="1" applyAlignment="1">
      <alignment horizontal="center" vertical="center" wrapText="1"/>
      <protection/>
    </xf>
    <xf numFmtId="0" fontId="30" fillId="18" borderId="62" xfId="58" applyFont="1" applyFill="1" applyBorder="1" applyAlignment="1">
      <alignment horizontal="center" vertical="center" wrapText="1"/>
      <protection/>
    </xf>
    <xf numFmtId="0" fontId="20" fillId="18" borderId="11" xfId="58" applyFont="1" applyFill="1" applyBorder="1" applyAlignment="1">
      <alignment horizontal="left"/>
      <protection/>
    </xf>
    <xf numFmtId="0" fontId="20" fillId="18" borderId="14" xfId="58" applyFont="1" applyFill="1" applyBorder="1" applyAlignment="1">
      <alignment horizontal="left"/>
      <protection/>
    </xf>
    <xf numFmtId="0" fontId="22" fillId="16" borderId="57" xfId="58" applyFont="1" applyFill="1" applyBorder="1" applyAlignment="1">
      <alignment horizontal="center" vertical="center"/>
      <protection/>
    </xf>
    <xf numFmtId="0" fontId="22" fillId="16" borderId="66" xfId="58" applyFont="1" applyFill="1" applyBorder="1" applyAlignment="1">
      <alignment horizontal="center" vertical="center"/>
      <protection/>
    </xf>
    <xf numFmtId="0" fontId="22" fillId="16" borderId="58" xfId="58" applyFont="1" applyFill="1" applyBorder="1" applyAlignment="1">
      <alignment horizontal="center" vertical="center"/>
      <protection/>
    </xf>
    <xf numFmtId="0" fontId="22" fillId="16" borderId="61" xfId="58" applyFont="1" applyFill="1" applyBorder="1" applyAlignment="1">
      <alignment horizontal="center" vertical="center"/>
      <protection/>
    </xf>
    <xf numFmtId="0" fontId="22" fillId="16" borderId="65" xfId="58" applyFont="1" applyFill="1" applyBorder="1" applyAlignment="1">
      <alignment horizontal="center" vertical="center"/>
      <protection/>
    </xf>
    <xf numFmtId="0" fontId="22" fillId="16" borderId="62" xfId="58" applyFont="1" applyFill="1" applyBorder="1" applyAlignment="1">
      <alignment horizontal="center" vertical="center"/>
      <protection/>
    </xf>
    <xf numFmtId="0" fontId="23" fillId="18" borderId="25" xfId="58" applyFont="1" applyFill="1" applyBorder="1" applyAlignment="1">
      <alignment vertical="center"/>
      <protection/>
    </xf>
    <xf numFmtId="0" fontId="23" fillId="18" borderId="62" xfId="58" applyFont="1" applyFill="1" applyBorder="1" applyAlignment="1">
      <alignment vertical="center"/>
      <protection/>
    </xf>
    <xf numFmtId="0" fontId="23" fillId="18" borderId="67" xfId="58" applyFont="1" applyFill="1" applyBorder="1" applyAlignment="1">
      <alignment horizontal="center" vertical="center"/>
      <protection/>
    </xf>
    <xf numFmtId="0" fontId="23" fillId="18" borderId="68" xfId="58" applyFont="1" applyFill="1" applyBorder="1" applyAlignment="1">
      <alignment horizontal="center" vertical="center"/>
      <protection/>
    </xf>
    <xf numFmtId="0" fontId="23" fillId="18" borderId="69" xfId="58" applyFont="1" applyFill="1" applyBorder="1" applyAlignment="1">
      <alignment horizontal="center" vertical="center" wrapText="1"/>
      <protection/>
    </xf>
    <xf numFmtId="0" fontId="23" fillId="18" borderId="17" xfId="58" applyFont="1" applyFill="1" applyBorder="1" applyAlignment="1">
      <alignment horizontal="center" vertical="center" wrapText="1"/>
      <protection/>
    </xf>
    <xf numFmtId="0" fontId="34" fillId="22" borderId="30" xfId="58" applyFont="1" applyFill="1" applyBorder="1" applyAlignment="1">
      <alignment horizontal="left" vertical="center" wrapText="1"/>
      <protection/>
    </xf>
    <xf numFmtId="0" fontId="34" fillId="22" borderId="29" xfId="58" applyFont="1" applyFill="1" applyBorder="1" applyAlignment="1">
      <alignment horizontal="left" vertical="center" wrapText="1"/>
      <protection/>
    </xf>
    <xf numFmtId="0" fontId="34" fillId="22" borderId="28" xfId="58" applyFont="1" applyFill="1" applyBorder="1" applyAlignment="1">
      <alignment horizontal="left" vertical="center" wrapText="1"/>
      <protection/>
    </xf>
    <xf numFmtId="0" fontId="30" fillId="14" borderId="62" xfId="58" applyFont="1" applyFill="1" applyBorder="1" applyAlignment="1">
      <alignment horizontal="center" vertical="center" wrapText="1" shrinkToFit="1"/>
      <protection/>
    </xf>
    <xf numFmtId="0" fontId="34" fillId="22" borderId="31" xfId="58" applyFont="1" applyFill="1" applyBorder="1" applyAlignment="1">
      <alignment horizontal="left" vertical="center" wrapText="1"/>
      <protection/>
    </xf>
    <xf numFmtId="0" fontId="34" fillId="22" borderId="32" xfId="58" applyFont="1" applyFill="1" applyBorder="1" applyAlignment="1">
      <alignment horizontal="left" vertical="center" wrapText="1"/>
      <protection/>
    </xf>
    <xf numFmtId="0" fontId="34" fillId="22" borderId="70" xfId="58" applyFont="1" applyFill="1" applyBorder="1" applyAlignment="1">
      <alignment horizontal="left" vertical="center" wrapText="1"/>
      <protection/>
    </xf>
    <xf numFmtId="0" fontId="23" fillId="18" borderId="71" xfId="58" applyFont="1" applyFill="1" applyBorder="1" applyAlignment="1">
      <alignment horizontal="center" vertical="center"/>
      <protection/>
    </xf>
    <xf numFmtId="0" fontId="23" fillId="18" borderId="72" xfId="58" applyFont="1" applyFill="1" applyBorder="1" applyAlignment="1">
      <alignment horizontal="center" vertical="center"/>
      <protection/>
    </xf>
    <xf numFmtId="0" fontId="30" fillId="16" borderId="60" xfId="58" applyFont="1" applyFill="1" applyBorder="1" applyAlignment="1">
      <alignment horizontal="center" vertical="center" wrapText="1"/>
      <protection/>
    </xf>
    <xf numFmtId="0" fontId="35" fillId="0" borderId="52" xfId="58" applyFont="1" applyBorder="1" applyAlignment="1">
      <alignment horizontal="center" shrinkToFit="1"/>
      <protection/>
    </xf>
    <xf numFmtId="0" fontId="51" fillId="18" borderId="50" xfId="58" applyFont="1" applyFill="1" applyBorder="1" applyAlignment="1">
      <alignment horizontal="center" vertical="center" wrapText="1"/>
      <protection/>
    </xf>
    <xf numFmtId="0" fontId="51" fillId="18" borderId="51" xfId="58" applyFont="1" applyFill="1" applyBorder="1" applyAlignment="1">
      <alignment horizontal="left"/>
      <protection/>
    </xf>
    <xf numFmtId="0" fontId="51" fillId="16" borderId="55" xfId="58" applyFont="1" applyFill="1" applyBorder="1" applyAlignment="1">
      <alignment horizontal="center" vertical="center"/>
      <protection/>
    </xf>
    <xf numFmtId="0" fontId="51" fillId="16" borderId="54" xfId="58" applyFont="1" applyFill="1" applyBorder="1" applyAlignment="1">
      <alignment horizontal="center" vertical="center"/>
      <protection/>
    </xf>
    <xf numFmtId="0" fontId="51" fillId="14" borderId="54" xfId="58" applyFont="1" applyFill="1" applyBorder="1" applyAlignment="1">
      <alignment horizontal="center"/>
      <protection/>
    </xf>
    <xf numFmtId="0" fontId="51" fillId="14" borderId="63" xfId="58" applyFont="1" applyFill="1" applyBorder="1" applyAlignment="1">
      <alignment horizontal="center"/>
      <protection/>
    </xf>
    <xf numFmtId="0" fontId="51" fillId="14" borderId="64" xfId="58" applyFont="1" applyFill="1" applyBorder="1" applyAlignment="1">
      <alignment horizontal="center"/>
      <protection/>
    </xf>
    <xf numFmtId="0" fontId="51" fillId="18" borderId="20" xfId="58" applyFont="1" applyFill="1" applyBorder="1" applyAlignment="1">
      <alignment vertical="center"/>
      <protection/>
    </xf>
    <xf numFmtId="0" fontId="51" fillId="18" borderId="52" xfId="58" applyFont="1" applyFill="1" applyBorder="1" applyAlignment="1">
      <alignment horizontal="center" vertical="center"/>
      <protection/>
    </xf>
    <xf numFmtId="0" fontId="51" fillId="18" borderId="56" xfId="58" applyFont="1" applyFill="1" applyBorder="1" applyAlignment="1">
      <alignment horizontal="center" vertical="center" wrapText="1"/>
      <protection/>
    </xf>
    <xf numFmtId="0" fontId="51" fillId="14" borderId="61" xfId="58" applyFont="1" applyFill="1" applyBorder="1" applyAlignment="1">
      <alignment horizontal="center" vertical="center" wrapText="1" shrinkToFit="1"/>
      <protection/>
    </xf>
    <xf numFmtId="0" fontId="51" fillId="14" borderId="62" xfId="0" applyFont="1" applyFill="1" applyBorder="1" applyAlignment="1">
      <alignment horizontal="center" vertical="center" wrapText="1" shrinkToFit="1"/>
    </xf>
    <xf numFmtId="0" fontId="36" fillId="22" borderId="47" xfId="58" applyFont="1" applyFill="1" applyBorder="1" applyAlignment="1">
      <alignment horizontal="left" vertical="center" wrapText="1"/>
      <protection/>
    </xf>
    <xf numFmtId="0" fontId="36" fillId="22" borderId="48" xfId="58" applyFont="1" applyFill="1" applyBorder="1" applyAlignment="1">
      <alignment horizontal="left" vertical="center" wrapText="1"/>
      <protection/>
    </xf>
    <xf numFmtId="0" fontId="36" fillId="22" borderId="49" xfId="58" applyFont="1" applyFill="1" applyBorder="1" applyAlignment="1">
      <alignment horizontal="left" vertical="center" wrapText="1"/>
      <protection/>
    </xf>
    <xf numFmtId="0" fontId="36" fillId="22" borderId="24" xfId="58" applyFont="1" applyFill="1" applyBorder="1" applyAlignment="1">
      <alignment horizontal="left" vertical="center" wrapText="1"/>
      <protection/>
    </xf>
    <xf numFmtId="0" fontId="51" fillId="18" borderId="15" xfId="58" applyFont="1" applyFill="1" applyBorder="1" applyAlignment="1">
      <alignment horizontal="center"/>
      <protection/>
    </xf>
    <xf numFmtId="0" fontId="51" fillId="18" borderId="48" xfId="58" applyFont="1" applyFill="1" applyBorder="1" applyAlignment="1">
      <alignment horizontal="center"/>
      <protection/>
    </xf>
    <xf numFmtId="0" fontId="51" fillId="18" borderId="49" xfId="58" applyFont="1" applyFill="1" applyBorder="1" applyAlignment="1">
      <alignment horizontal="center"/>
      <protection/>
    </xf>
    <xf numFmtId="0" fontId="51" fillId="18" borderId="53" xfId="58" applyFont="1" applyFill="1" applyBorder="1" applyAlignment="1">
      <alignment horizontal="center" vertical="center" wrapText="1"/>
      <protection/>
    </xf>
    <xf numFmtId="0" fontId="51" fillId="16" borderId="57" xfId="58" applyFont="1" applyFill="1" applyBorder="1" applyAlignment="1">
      <alignment horizontal="center" vertical="center" wrapText="1"/>
      <protection/>
    </xf>
    <xf numFmtId="0" fontId="51" fillId="16" borderId="58" xfId="58" applyFont="1" applyFill="1" applyBorder="1" applyAlignment="1">
      <alignment horizontal="center" vertical="center" wrapText="1"/>
      <protection/>
    </xf>
    <xf numFmtId="0" fontId="51" fillId="16" borderId="59" xfId="58" applyFont="1" applyFill="1" applyBorder="1" applyAlignment="1">
      <alignment horizontal="center" vertical="center" wrapText="1"/>
      <protection/>
    </xf>
    <xf numFmtId="0" fontId="51" fillId="16" borderId="60" xfId="0" applyFont="1" applyFill="1" applyBorder="1" applyAlignment="1">
      <alignment horizontal="center" vertical="center" wrapText="1"/>
    </xf>
    <xf numFmtId="0" fontId="35" fillId="18" borderId="61" xfId="58" applyFont="1" applyFill="1" applyBorder="1" applyAlignment="1">
      <alignment horizontal="center" vertical="center" wrapText="1"/>
      <protection/>
    </xf>
    <xf numFmtId="0" fontId="35" fillId="18" borderId="65" xfId="58" applyFont="1" applyFill="1" applyBorder="1" applyAlignment="1">
      <alignment horizontal="center" vertical="center" wrapText="1"/>
      <protection/>
    </xf>
    <xf numFmtId="0" fontId="35" fillId="18" borderId="62" xfId="58" applyFont="1" applyFill="1" applyBorder="1" applyAlignment="1">
      <alignment horizontal="center" vertical="center" wrapText="1"/>
      <protection/>
    </xf>
    <xf numFmtId="0" fontId="35" fillId="18" borderId="11" xfId="58" applyFont="1" applyFill="1" applyBorder="1" applyAlignment="1">
      <alignment horizontal="left"/>
      <protection/>
    </xf>
    <xf numFmtId="0" fontId="35" fillId="18" borderId="14" xfId="58" applyFont="1" applyFill="1" applyBorder="1" applyAlignment="1">
      <alignment horizontal="left"/>
      <protection/>
    </xf>
    <xf numFmtId="0" fontId="35" fillId="16" borderId="57" xfId="58" applyFont="1" applyFill="1" applyBorder="1" applyAlignment="1">
      <alignment horizontal="center" vertical="center"/>
      <protection/>
    </xf>
    <xf numFmtId="0" fontId="35" fillId="16" borderId="66" xfId="58" applyFont="1" applyFill="1" applyBorder="1" applyAlignment="1">
      <alignment horizontal="center" vertical="center"/>
      <protection/>
    </xf>
    <xf numFmtId="0" fontId="35" fillId="16" borderId="58" xfId="58" applyFont="1" applyFill="1" applyBorder="1" applyAlignment="1">
      <alignment horizontal="center" vertical="center"/>
      <protection/>
    </xf>
    <xf numFmtId="0" fontId="35" fillId="16" borderId="61" xfId="58" applyFont="1" applyFill="1" applyBorder="1" applyAlignment="1">
      <alignment horizontal="center" vertical="center"/>
      <protection/>
    </xf>
    <xf numFmtId="0" fontId="35" fillId="16" borderId="65" xfId="58" applyFont="1" applyFill="1" applyBorder="1" applyAlignment="1">
      <alignment horizontal="center" vertical="center"/>
      <protection/>
    </xf>
    <xf numFmtId="0" fontId="35" fillId="16" borderId="62" xfId="58" applyFont="1" applyFill="1" applyBorder="1" applyAlignment="1">
      <alignment horizontal="center" vertical="center"/>
      <protection/>
    </xf>
    <xf numFmtId="0" fontId="35" fillId="14" borderId="54" xfId="58" applyFont="1" applyFill="1" applyBorder="1" applyAlignment="1">
      <alignment horizontal="center"/>
      <protection/>
    </xf>
    <xf numFmtId="0" fontId="35" fillId="14" borderId="63" xfId="58" applyFont="1" applyFill="1" applyBorder="1" applyAlignment="1">
      <alignment horizontal="center"/>
      <protection/>
    </xf>
    <xf numFmtId="0" fontId="35" fillId="14" borderId="64" xfId="58" applyFont="1" applyFill="1" applyBorder="1" applyAlignment="1">
      <alignment horizontal="center"/>
      <protection/>
    </xf>
    <xf numFmtId="0" fontId="35" fillId="18" borderId="25" xfId="58" applyFont="1" applyFill="1" applyBorder="1" applyAlignment="1">
      <alignment vertical="center"/>
      <protection/>
    </xf>
    <xf numFmtId="0" fontId="35" fillId="18" borderId="62" xfId="58" applyFont="1" applyFill="1" applyBorder="1" applyAlignment="1">
      <alignment vertical="center"/>
      <protection/>
    </xf>
    <xf numFmtId="0" fontId="35" fillId="18" borderId="67" xfId="58" applyFont="1" applyFill="1" applyBorder="1" applyAlignment="1">
      <alignment horizontal="center" vertical="center"/>
      <protection/>
    </xf>
    <xf numFmtId="0" fontId="35" fillId="18" borderId="68" xfId="58" applyFont="1" applyFill="1" applyBorder="1" applyAlignment="1">
      <alignment horizontal="center" vertical="center"/>
      <protection/>
    </xf>
    <xf numFmtId="0" fontId="35" fillId="18" borderId="69" xfId="58" applyFont="1" applyFill="1" applyBorder="1" applyAlignment="1">
      <alignment horizontal="center" vertical="center" wrapText="1"/>
      <protection/>
    </xf>
    <xf numFmtId="0" fontId="35" fillId="18" borderId="17" xfId="58" applyFont="1" applyFill="1" applyBorder="1" applyAlignment="1">
      <alignment horizontal="center" vertical="center" wrapText="1"/>
      <protection/>
    </xf>
    <xf numFmtId="0" fontId="35" fillId="14" borderId="61" xfId="58" applyFont="1" applyFill="1" applyBorder="1" applyAlignment="1">
      <alignment horizontal="center" vertical="center" wrapText="1" shrinkToFit="1"/>
      <protection/>
    </xf>
    <xf numFmtId="0" fontId="35" fillId="14" borderId="62" xfId="58" applyFont="1" applyFill="1" applyBorder="1" applyAlignment="1">
      <alignment horizontal="center" vertical="center" wrapText="1" shrinkToFit="1"/>
      <protection/>
    </xf>
    <xf numFmtId="0" fontId="36" fillId="22" borderId="31" xfId="58" applyFont="1" applyFill="1" applyBorder="1" applyAlignment="1">
      <alignment horizontal="left" vertical="center" wrapText="1"/>
      <protection/>
    </xf>
    <xf numFmtId="0" fontId="36" fillId="22" borderId="32" xfId="58" applyFont="1" applyFill="1" applyBorder="1" applyAlignment="1">
      <alignment horizontal="left" vertical="center" wrapText="1"/>
      <protection/>
    </xf>
    <xf numFmtId="0" fontId="36" fillId="22" borderId="70" xfId="58" applyFont="1" applyFill="1" applyBorder="1" applyAlignment="1">
      <alignment horizontal="left" vertical="center" wrapText="1"/>
      <protection/>
    </xf>
    <xf numFmtId="0" fontId="35" fillId="18" borderId="15" xfId="58" applyFont="1" applyFill="1" applyBorder="1" applyAlignment="1">
      <alignment horizontal="center"/>
      <protection/>
    </xf>
    <xf numFmtId="0" fontId="35" fillId="18" borderId="48" xfId="58" applyFont="1" applyFill="1" applyBorder="1" applyAlignment="1">
      <alignment horizontal="center"/>
      <protection/>
    </xf>
    <xf numFmtId="0" fontId="35" fillId="18" borderId="49" xfId="58" applyFont="1" applyFill="1" applyBorder="1" applyAlignment="1">
      <alignment horizontal="center"/>
      <protection/>
    </xf>
    <xf numFmtId="0" fontId="35" fillId="18" borderId="71" xfId="58" applyFont="1" applyFill="1" applyBorder="1" applyAlignment="1">
      <alignment horizontal="center" vertical="center"/>
      <protection/>
    </xf>
    <xf numFmtId="0" fontId="35" fillId="18" borderId="72" xfId="58" applyFont="1" applyFill="1" applyBorder="1" applyAlignment="1">
      <alignment horizontal="center" vertical="center"/>
      <protection/>
    </xf>
    <xf numFmtId="0" fontId="35" fillId="16" borderId="57" xfId="58" applyFont="1" applyFill="1" applyBorder="1" applyAlignment="1">
      <alignment horizontal="center" vertical="center" wrapText="1"/>
      <protection/>
    </xf>
    <xf numFmtId="0" fontId="35" fillId="16" borderId="58" xfId="58" applyFont="1" applyFill="1" applyBorder="1" applyAlignment="1">
      <alignment horizontal="center" vertical="center" wrapText="1"/>
      <protection/>
    </xf>
    <xf numFmtId="0" fontId="35" fillId="16" borderId="59" xfId="58" applyFont="1" applyFill="1" applyBorder="1" applyAlignment="1">
      <alignment horizontal="center" vertical="center" wrapText="1"/>
      <protection/>
    </xf>
    <xf numFmtId="0" fontId="35" fillId="16" borderId="60" xfId="58" applyFont="1" applyFill="1" applyBorder="1" applyAlignment="1">
      <alignment horizontal="center" vertical="center" wrapText="1"/>
      <protection/>
    </xf>
    <xf numFmtId="0" fontId="43" fillId="14" borderId="61" xfId="58" applyFont="1" applyFill="1" applyBorder="1" applyAlignment="1">
      <alignment horizontal="center" vertical="center" wrapText="1" shrinkToFit="1"/>
      <protection/>
    </xf>
    <xf numFmtId="0" fontId="43" fillId="14" borderId="62" xfId="58" applyFont="1" applyFill="1" applyBorder="1" applyAlignment="1">
      <alignment horizontal="center" vertical="center" wrapText="1" shrinkToFit="1"/>
      <protection/>
    </xf>
    <xf numFmtId="0" fontId="43" fillId="16" borderId="57" xfId="58" applyFont="1" applyFill="1" applyBorder="1" applyAlignment="1">
      <alignment horizontal="center" vertical="center" wrapText="1"/>
      <protection/>
    </xf>
    <xf numFmtId="0" fontId="43" fillId="16" borderId="58" xfId="58" applyFont="1" applyFill="1" applyBorder="1" applyAlignment="1">
      <alignment horizontal="center" vertical="center" wrapText="1"/>
      <protection/>
    </xf>
    <xf numFmtId="0" fontId="43" fillId="16" borderId="59" xfId="58" applyFont="1" applyFill="1" applyBorder="1" applyAlignment="1">
      <alignment horizontal="center" vertical="center" wrapText="1"/>
      <protection/>
    </xf>
    <xf numFmtId="0" fontId="43" fillId="16" borderId="60" xfId="58" applyFont="1" applyFill="1" applyBorder="1" applyAlignment="1">
      <alignment horizontal="center" vertical="center" wrapText="1"/>
      <protection/>
    </xf>
    <xf numFmtId="0" fontId="36" fillId="22" borderId="30" xfId="58" applyFont="1" applyFill="1" applyBorder="1" applyAlignment="1">
      <alignment horizontal="left" vertical="center" wrapText="1"/>
      <protection/>
    </xf>
    <xf numFmtId="0" fontId="36" fillId="22" borderId="29" xfId="58" applyFont="1" applyFill="1" applyBorder="1" applyAlignment="1">
      <alignment horizontal="left" vertical="center" wrapText="1"/>
      <protection/>
    </xf>
    <xf numFmtId="0" fontId="36" fillId="22" borderId="28" xfId="58" applyFont="1" applyFill="1" applyBorder="1" applyAlignment="1">
      <alignment horizontal="left" vertical="center" wrapText="1"/>
      <protection/>
    </xf>
    <xf numFmtId="0" fontId="37" fillId="14" borderId="54" xfId="58" applyFont="1" applyFill="1" applyBorder="1" applyAlignment="1">
      <alignment horizontal="center"/>
      <protection/>
    </xf>
    <xf numFmtId="0" fontId="37" fillId="14" borderId="63" xfId="58" applyFont="1" applyFill="1" applyBorder="1" applyAlignment="1">
      <alignment horizontal="center"/>
      <protection/>
    </xf>
    <xf numFmtId="0" fontId="37" fillId="14" borderId="64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ill>
        <patternFill>
          <bgColor rgb="FF92D050"/>
        </patternFill>
      </fill>
    </dxf>
    <dxf>
      <fill>
        <patternFill>
          <bgColor rgb="FFFF33CC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33CC"/>
        </patternFill>
      </fill>
    </dxf>
    <dxf>
      <fill>
        <patternFill>
          <bgColor rgb="FF00FF00"/>
        </patternFill>
      </fill>
    </dxf>
    <dxf>
      <fill>
        <patternFill>
          <bgColor rgb="FF92D050"/>
        </patternFill>
      </fill>
    </dxf>
    <dxf>
      <fill>
        <patternFill>
          <bgColor rgb="FFFF33CC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 TargetMode="External" /><Relationship Id="rId2" Type="http://schemas.openxmlformats.org/officeDocument/2006/relationships/hyperlink" Target="http://flyland.lv/pedigree/reila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 TargetMode="External" /><Relationship Id="rId2" Type="http://schemas.openxmlformats.org/officeDocument/2006/relationships/hyperlink" Target="http://flyland.lv/pedigree/reila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 TargetMode="External" /><Relationship Id="rId2" Type="http://schemas.openxmlformats.org/officeDocument/2006/relationships/hyperlink" Target="http://flyland.lv/pedigree/reila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 TargetMode="External" /><Relationship Id="rId2" Type="http://schemas.openxmlformats.org/officeDocument/2006/relationships/hyperlink" Target="http://flyland.lv/pedigree/reila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zoomScale="90" zoomScaleNormal="90" zoomScalePageLayoutView="0" workbookViewId="0" topLeftCell="A1">
      <selection activeCell="C32" sqref="C32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30.00390625" style="0" customWidth="1"/>
    <col min="5" max="5" width="10.57421875" style="0" bestFit="1" customWidth="1"/>
    <col min="7" max="7" width="11.140625" style="0" bestFit="1" customWidth="1"/>
    <col min="8" max="8" width="10.00390625" style="0" customWidth="1"/>
    <col min="9" max="9" width="11.140625" style="0" bestFit="1" customWidth="1"/>
    <col min="14" max="14" width="11.140625" style="0" bestFit="1" customWidth="1"/>
    <col min="16" max="16" width="11.140625" style="0" bestFit="1" customWidth="1"/>
    <col min="20" max="20" width="11.8515625" style="0" customWidth="1"/>
  </cols>
  <sheetData>
    <row r="2" spans="1:20" ht="24.75">
      <c r="A2" s="1"/>
      <c r="B2" s="2" t="s">
        <v>25</v>
      </c>
      <c r="C2" s="3"/>
      <c r="D2" s="4" t="s">
        <v>130</v>
      </c>
      <c r="E2" s="1"/>
      <c r="F2" s="1"/>
      <c r="G2" s="1"/>
      <c r="H2" s="1"/>
      <c r="I2" s="1"/>
      <c r="J2" s="5"/>
      <c r="K2" s="1"/>
      <c r="L2" s="6" t="s">
        <v>94</v>
      </c>
      <c r="M2" s="6"/>
      <c r="N2" s="1"/>
      <c r="O2" s="6"/>
      <c r="P2" s="1"/>
      <c r="Q2" s="5"/>
      <c r="R2" s="5"/>
      <c r="S2" s="5"/>
      <c r="T2" s="5"/>
    </row>
    <row r="3" spans="1:20" ht="12.75">
      <c r="A3" s="1"/>
      <c r="B3" s="3" t="s">
        <v>22</v>
      </c>
      <c r="C3" s="3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5"/>
      <c r="S3" s="5"/>
      <c r="T3" s="5"/>
    </row>
    <row r="4" spans="1:20" ht="15">
      <c r="A4" s="5"/>
      <c r="B4" s="7"/>
      <c r="C4" s="8"/>
      <c r="D4" s="9" t="s">
        <v>2</v>
      </c>
      <c r="E4" s="10"/>
      <c r="F4" s="11"/>
      <c r="G4" s="1"/>
      <c r="H4" s="1"/>
      <c r="I4" s="1"/>
      <c r="J4" s="1"/>
      <c r="K4" s="1"/>
      <c r="L4" s="12" t="s">
        <v>2</v>
      </c>
      <c r="M4" s="10"/>
      <c r="N4" s="11"/>
      <c r="O4" s="1"/>
      <c r="P4" s="1"/>
      <c r="Q4" s="1"/>
      <c r="R4" s="1"/>
      <c r="S4" s="1"/>
      <c r="T4" s="1"/>
    </row>
    <row r="5" spans="1:17" ht="15.75" customHeight="1" thickBot="1">
      <c r="A5" s="5"/>
      <c r="B5" s="13"/>
      <c r="C5" s="8"/>
      <c r="D5" s="14" t="s">
        <v>3</v>
      </c>
      <c r="E5" s="15">
        <v>116</v>
      </c>
      <c r="F5" s="34" t="s">
        <v>24</v>
      </c>
      <c r="G5" s="5" t="s">
        <v>14</v>
      </c>
      <c r="H5" s="16">
        <v>2.8</v>
      </c>
      <c r="I5" s="17" t="s">
        <v>0</v>
      </c>
      <c r="J5" s="8"/>
      <c r="K5" s="295" t="s">
        <v>3</v>
      </c>
      <c r="L5" s="295"/>
      <c r="M5" s="15">
        <v>106</v>
      </c>
      <c r="N5" s="34" t="s">
        <v>24</v>
      </c>
      <c r="O5" s="5" t="s">
        <v>14</v>
      </c>
      <c r="P5" s="16">
        <v>2.8</v>
      </c>
      <c r="Q5" s="17" t="s">
        <v>0</v>
      </c>
    </row>
    <row r="6" spans="1:20" ht="14.25" customHeight="1" thickBot="1" thickTop="1">
      <c r="A6" s="286" t="s">
        <v>6</v>
      </c>
      <c r="B6" s="287"/>
      <c r="C6" s="287"/>
      <c r="D6" s="18"/>
      <c r="E6" s="19" t="s">
        <v>7</v>
      </c>
      <c r="F6" s="19"/>
      <c r="G6" s="35">
        <v>41</v>
      </c>
      <c r="H6" s="21"/>
      <c r="I6" s="22">
        <f>G6*2</f>
        <v>82</v>
      </c>
      <c r="J6" s="296" t="s">
        <v>1</v>
      </c>
      <c r="K6" s="23"/>
      <c r="L6" s="19" t="s">
        <v>7</v>
      </c>
      <c r="M6" s="19"/>
      <c r="N6" s="20">
        <v>38</v>
      </c>
      <c r="O6" s="21"/>
      <c r="P6" s="22">
        <f>N6*2</f>
        <v>76</v>
      </c>
      <c r="Q6" s="294" t="s">
        <v>1</v>
      </c>
      <c r="R6" s="304" t="s">
        <v>19</v>
      </c>
      <c r="S6" s="305"/>
      <c r="T6" s="306"/>
    </row>
    <row r="7" spans="1:20" ht="14.25" thickBot="1" thickTop="1">
      <c r="A7" s="286"/>
      <c r="B7" s="288" t="s">
        <v>4</v>
      </c>
      <c r="C7" s="288" t="s">
        <v>5</v>
      </c>
      <c r="D7" s="289" t="s">
        <v>8</v>
      </c>
      <c r="E7" s="297" t="s">
        <v>10</v>
      </c>
      <c r="F7" s="24" t="s">
        <v>16</v>
      </c>
      <c r="G7" s="291" t="s">
        <v>9</v>
      </c>
      <c r="H7" s="292"/>
      <c r="I7" s="293"/>
      <c r="J7" s="296"/>
      <c r="K7" s="289" t="s">
        <v>8</v>
      </c>
      <c r="L7" s="290" t="s">
        <v>10</v>
      </c>
      <c r="M7" s="24" t="s">
        <v>16</v>
      </c>
      <c r="N7" s="291" t="s">
        <v>9</v>
      </c>
      <c r="O7" s="292"/>
      <c r="P7" s="293"/>
      <c r="Q7" s="294"/>
      <c r="R7" s="298" t="s">
        <v>20</v>
      </c>
      <c r="S7" s="300" t="s">
        <v>21</v>
      </c>
      <c r="T7" s="302" t="s">
        <v>15</v>
      </c>
    </row>
    <row r="8" spans="1:20" ht="18.75" customHeight="1" thickBot="1" thickTop="1">
      <c r="A8" s="286"/>
      <c r="B8" s="288"/>
      <c r="C8" s="288"/>
      <c r="D8" s="289"/>
      <c r="E8" s="297"/>
      <c r="F8" s="25" t="s">
        <v>0</v>
      </c>
      <c r="G8" s="30" t="s">
        <v>12</v>
      </c>
      <c r="H8" s="31" t="s">
        <v>13</v>
      </c>
      <c r="I8" s="28" t="s">
        <v>11</v>
      </c>
      <c r="J8" s="296"/>
      <c r="K8" s="289"/>
      <c r="L8" s="290"/>
      <c r="M8" s="26" t="s">
        <v>0</v>
      </c>
      <c r="N8" s="30" t="s">
        <v>12</v>
      </c>
      <c r="O8" s="31" t="s">
        <v>13</v>
      </c>
      <c r="P8" s="29" t="s">
        <v>11</v>
      </c>
      <c r="Q8" s="294"/>
      <c r="R8" s="299"/>
      <c r="S8" s="301"/>
      <c r="T8" s="303"/>
    </row>
    <row r="9" spans="1:20" ht="13.5" thickTop="1">
      <c r="A9" s="27"/>
      <c r="B9" s="32"/>
      <c r="C9" s="32"/>
      <c r="D9" s="27"/>
      <c r="E9" s="27"/>
      <c r="F9" s="27"/>
      <c r="G9" s="27"/>
      <c r="H9" s="27"/>
      <c r="I9" s="27"/>
      <c r="J9" s="33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.75" thickBot="1">
      <c r="A10" s="37"/>
      <c r="B10" s="282" t="s">
        <v>336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4"/>
    </row>
    <row r="11" spans="1:20" s="36" customFormat="1" ht="16.5" thickBot="1">
      <c r="A11" s="48">
        <v>1</v>
      </c>
      <c r="B11" s="140" t="s">
        <v>95</v>
      </c>
      <c r="C11" s="140" t="s">
        <v>100</v>
      </c>
      <c r="D11" s="38" t="s">
        <v>332</v>
      </c>
      <c r="E11" s="39"/>
      <c r="F11" s="39" t="e">
        <f>$E$5/E11</f>
        <v>#DIV/0!</v>
      </c>
      <c r="G11" s="40" t="e">
        <f>IF(OR(D11="diskv.",D11="n"),50,5*D11)</f>
        <v>#VALUE!</v>
      </c>
      <c r="H11" s="41">
        <f>IF(E11="-","-",(IF(E11&gt;I$6,"diskv.",IF(E11&gt;G$6,E11-G$6,0))))</f>
        <v>0</v>
      </c>
      <c r="I11" s="42">
        <v>50</v>
      </c>
      <c r="J11" s="43"/>
      <c r="K11" s="38" t="s">
        <v>333</v>
      </c>
      <c r="L11" s="39"/>
      <c r="M11" s="39" t="e">
        <f>$M$5/L11</f>
        <v>#DIV/0!</v>
      </c>
      <c r="N11" s="40" t="e">
        <f>IF(OR(K11="diskv.",K11="n"),50,5*K11)</f>
        <v>#VALUE!</v>
      </c>
      <c r="O11" s="41">
        <f>IF(L11="-","-",(IF(L11&gt;P$6,"diskv.",IF(L11&gt;N$6,L11-N$6,0))))</f>
        <v>0</v>
      </c>
      <c r="P11" s="42">
        <v>50</v>
      </c>
      <c r="Q11" s="43"/>
      <c r="R11" s="44">
        <f>E11+L11</f>
        <v>0</v>
      </c>
      <c r="S11" s="42">
        <f>I11+P11</f>
        <v>100</v>
      </c>
      <c r="T11" s="43"/>
    </row>
    <row r="12" spans="1:20" s="36" customFormat="1" ht="16.5" thickBot="1">
      <c r="A12" s="49">
        <v>2</v>
      </c>
      <c r="B12" s="140" t="s">
        <v>96</v>
      </c>
      <c r="C12" s="140" t="s">
        <v>101</v>
      </c>
      <c r="D12" s="38" t="s">
        <v>333</v>
      </c>
      <c r="E12" s="39"/>
      <c r="F12" s="39" t="e">
        <f>$E$5/E12</f>
        <v>#DIV/0!</v>
      </c>
      <c r="G12" s="40" t="e">
        <f>IF(OR(D12="diskv.",D12="n"),50,5*D12)</f>
        <v>#VALUE!</v>
      </c>
      <c r="H12" s="41">
        <f>IF(E12="-","-",(IF(E12&gt;I$6,"diskv.",IF(E12&gt;G$6,E12-G$6,0))))</f>
        <v>0</v>
      </c>
      <c r="I12" s="42">
        <v>50</v>
      </c>
      <c r="J12" s="43"/>
      <c r="K12" s="38">
        <v>3</v>
      </c>
      <c r="L12" s="39">
        <v>21.72</v>
      </c>
      <c r="M12" s="39">
        <f>$M$5/L12</f>
        <v>4.880294659300184</v>
      </c>
      <c r="N12" s="40">
        <f>IF(OR(K12="diskv.",K12="n"),50,5*K12)</f>
        <v>15</v>
      </c>
      <c r="O12" s="41">
        <f>IF(L12="-","-",(IF(L12&gt;P$6,"diskv.",IF(L12&gt;N$6,L12-N$6,0))))</f>
        <v>0</v>
      </c>
      <c r="P12" s="42">
        <f>N12+O12</f>
        <v>15</v>
      </c>
      <c r="Q12" s="43">
        <v>3</v>
      </c>
      <c r="R12" s="44">
        <f>E12+L12</f>
        <v>21.72</v>
      </c>
      <c r="S12" s="42">
        <f>I12+P12</f>
        <v>65</v>
      </c>
      <c r="T12" s="43">
        <v>3</v>
      </c>
    </row>
    <row r="13" spans="1:20" s="36" customFormat="1" ht="16.5" thickBot="1">
      <c r="A13" s="49">
        <v>5</v>
      </c>
      <c r="B13" s="141" t="s">
        <v>98</v>
      </c>
      <c r="C13" s="141" t="s">
        <v>103</v>
      </c>
      <c r="D13" s="38"/>
      <c r="E13" s="39">
        <v>30.56</v>
      </c>
      <c r="F13" s="39">
        <f>$E$5/E13</f>
        <v>3.7958115183246073</v>
      </c>
      <c r="G13" s="40">
        <f>IF(OR(D13="diskv.",D13="n"),50,5*D13)</f>
        <v>0</v>
      </c>
      <c r="H13" s="41">
        <f>IF(E13="-","-",(IF(E13&gt;I$6,"diskv.",IF(E13&gt;G$6,E13-G$6,0))))</f>
        <v>0</v>
      </c>
      <c r="I13" s="42">
        <f>G13+H13</f>
        <v>0</v>
      </c>
      <c r="J13" s="43">
        <v>1</v>
      </c>
      <c r="K13" s="38">
        <v>1</v>
      </c>
      <c r="L13" s="38">
        <v>29.25</v>
      </c>
      <c r="M13" s="39">
        <f>$M$5/L13</f>
        <v>3.623931623931624</v>
      </c>
      <c r="N13" s="40">
        <f>IF(OR(K13="diskv.",K13="n"),50,5*K13)</f>
        <v>5</v>
      </c>
      <c r="O13" s="41">
        <f>IF(L13="-","-",(IF(L13&gt;P$6,"diskv.",IF(L13&gt;N$6,L13-N$6,0))))</f>
        <v>0</v>
      </c>
      <c r="P13" s="42">
        <f>N13+O13</f>
        <v>5</v>
      </c>
      <c r="Q13" s="43">
        <v>2</v>
      </c>
      <c r="R13" s="44">
        <f>E13+L13</f>
        <v>59.81</v>
      </c>
      <c r="S13" s="42">
        <f>I13+P13</f>
        <v>5</v>
      </c>
      <c r="T13" s="43">
        <v>2</v>
      </c>
    </row>
    <row r="14" spans="1:20" s="36" customFormat="1" ht="16.5" thickBot="1">
      <c r="A14" s="49">
        <v>6</v>
      </c>
      <c r="B14" s="141" t="s">
        <v>99</v>
      </c>
      <c r="C14" s="141" t="s">
        <v>104</v>
      </c>
      <c r="D14" s="38">
        <v>1</v>
      </c>
      <c r="E14" s="39">
        <v>31.63</v>
      </c>
      <c r="F14" s="39">
        <f>$E$5/E14</f>
        <v>3.66740436294657</v>
      </c>
      <c r="G14" s="40">
        <f>IF(OR(D14="diskv.",D14="n"),50,5*D14)</f>
        <v>5</v>
      </c>
      <c r="H14" s="41">
        <f>IF(E14="-","-",(IF(E14&gt;I$6,"diskv.",IF(E14&gt;G$6,E14-G$6,0))))</f>
        <v>0</v>
      </c>
      <c r="I14" s="42">
        <f>G14+H14</f>
        <v>5</v>
      </c>
      <c r="J14" s="43">
        <v>2</v>
      </c>
      <c r="K14" s="38"/>
      <c r="L14" s="39">
        <v>25.84</v>
      </c>
      <c r="M14" s="39">
        <f>$M$5/L14</f>
        <v>4.102167182662539</v>
      </c>
      <c r="N14" s="40">
        <f>IF(OR(K14="diskv.",K14="n"),50,5*K14)</f>
        <v>0</v>
      </c>
      <c r="O14" s="41">
        <f>IF(L14="-","-",(IF(L14&gt;P$6,"diskv.",IF(L14&gt;N$6,L14-N$6,0))))</f>
        <v>0</v>
      </c>
      <c r="P14" s="42">
        <f>N14+O14</f>
        <v>0</v>
      </c>
      <c r="Q14" s="43">
        <v>1</v>
      </c>
      <c r="R14" s="44">
        <f>E14+L14</f>
        <v>57.47</v>
      </c>
      <c r="S14" s="42">
        <f>I14+P14</f>
        <v>5</v>
      </c>
      <c r="T14" s="43">
        <v>1</v>
      </c>
    </row>
    <row r="15" spans="1:20" s="36" customFormat="1" ht="15.75" thickBot="1">
      <c r="A15" s="45"/>
      <c r="B15" s="285" t="s">
        <v>26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36" customFormat="1" ht="16.5" thickBot="1">
      <c r="A16" s="50">
        <v>8</v>
      </c>
      <c r="B16" s="254" t="s">
        <v>105</v>
      </c>
      <c r="C16" s="141" t="s">
        <v>108</v>
      </c>
      <c r="D16" s="38">
        <v>1</v>
      </c>
      <c r="E16" s="38">
        <v>31.34</v>
      </c>
      <c r="F16" s="39">
        <f>$E$5/E16</f>
        <v>3.7013401403956605</v>
      </c>
      <c r="G16" s="40">
        <f>IF(OR(D16="diskv.",D16="n"),50,5*D16)</f>
        <v>5</v>
      </c>
      <c r="H16" s="41">
        <f>IF(E16="-","-",(IF(E16&gt;I$6,"diskv.",IF(E16&gt;G$6,E16-G$6,0))))</f>
        <v>0</v>
      </c>
      <c r="I16" s="42">
        <f>G16+H16</f>
        <v>5</v>
      </c>
      <c r="J16" s="43">
        <v>2</v>
      </c>
      <c r="K16" s="38"/>
      <c r="L16" s="39">
        <v>21.27</v>
      </c>
      <c r="M16" s="39">
        <f>$M$5/L16</f>
        <v>4.983544898918665</v>
      </c>
      <c r="N16" s="40">
        <f>IF(OR(K16="diskv.",K16="n"),50,5*K16)</f>
        <v>0</v>
      </c>
      <c r="O16" s="41">
        <f>IF(L16="-","-",(IF(L16&gt;P$6,"diskv.",IF(L16&gt;N$6,L16-N$6,0))))</f>
        <v>0</v>
      </c>
      <c r="P16" s="42">
        <f>N16+O16</f>
        <v>0</v>
      </c>
      <c r="Q16" s="43">
        <v>2</v>
      </c>
      <c r="R16" s="44">
        <f>E16+L16</f>
        <v>52.61</v>
      </c>
      <c r="S16" s="42">
        <f>I16+P16</f>
        <v>5</v>
      </c>
      <c r="T16" s="43">
        <v>2</v>
      </c>
    </row>
    <row r="17" spans="1:20" s="36" customFormat="1" ht="16.5" thickBot="1">
      <c r="A17" s="51">
        <v>9</v>
      </c>
      <c r="B17" s="255" t="s">
        <v>106</v>
      </c>
      <c r="C17" s="140" t="s">
        <v>109</v>
      </c>
      <c r="D17" s="38">
        <v>1</v>
      </c>
      <c r="E17" s="39">
        <v>29.22</v>
      </c>
      <c r="F17" s="39">
        <f>$E$5/E17</f>
        <v>3.9698836413415473</v>
      </c>
      <c r="G17" s="40">
        <f>IF(OR(D17="diskv.",D17="n"),50,5*D17)</f>
        <v>5</v>
      </c>
      <c r="H17" s="41">
        <f>IF(E17="-","-",(IF(E17&gt;I$6,"diskv.",IF(E17&gt;G$6,E17-G$6,0))))</f>
        <v>0</v>
      </c>
      <c r="I17" s="42">
        <f>G17+H17</f>
        <v>5</v>
      </c>
      <c r="J17" s="43">
        <v>1</v>
      </c>
      <c r="K17" s="38"/>
      <c r="L17" s="39">
        <v>20.69</v>
      </c>
      <c r="M17" s="39">
        <f>$M$5/L17</f>
        <v>5.123247945867568</v>
      </c>
      <c r="N17" s="40">
        <f>IF(OR(K17="diskv.",K17="n"),50,5*K17)</f>
        <v>0</v>
      </c>
      <c r="O17" s="41">
        <f>IF(L17="-","-",(IF(L17&gt;P$6,"diskv.",IF(L17&gt;N$6,L17-N$6,0))))</f>
        <v>0</v>
      </c>
      <c r="P17" s="42">
        <f>N17+O17</f>
        <v>0</v>
      </c>
      <c r="Q17" s="43">
        <v>1</v>
      </c>
      <c r="R17" s="44">
        <f>E17+L17</f>
        <v>49.91</v>
      </c>
      <c r="S17" s="42">
        <f>I17+P17</f>
        <v>5</v>
      </c>
      <c r="T17" s="43">
        <v>1</v>
      </c>
    </row>
    <row r="18" spans="1:20" s="36" customFormat="1" ht="16.5" thickBot="1">
      <c r="A18" s="51">
        <v>10</v>
      </c>
      <c r="B18" s="256" t="s">
        <v>107</v>
      </c>
      <c r="C18" s="140" t="s">
        <v>110</v>
      </c>
      <c r="D18" s="38" t="s">
        <v>333</v>
      </c>
      <c r="E18" s="39"/>
      <c r="F18" s="39" t="e">
        <f>$E$5/E18</f>
        <v>#DIV/0!</v>
      </c>
      <c r="G18" s="40" t="e">
        <f>IF(OR(D18="diskv.",D18="n"),50,5*D18)</f>
        <v>#VALUE!</v>
      </c>
      <c r="H18" s="41">
        <f>IF(E18="-","-",(IF(E18&gt;I$6,"diskv.",IF(E18&gt;G$6,E18-G$6,0))))</f>
        <v>0</v>
      </c>
      <c r="I18" s="42">
        <v>50</v>
      </c>
      <c r="J18" s="46"/>
      <c r="K18" s="38" t="s">
        <v>333</v>
      </c>
      <c r="L18" s="39"/>
      <c r="M18" s="39" t="e">
        <f>$M$5/L18</f>
        <v>#DIV/0!</v>
      </c>
      <c r="N18" s="40" t="e">
        <f>IF(OR(K18="diskv.",K18="n"),50,5*K18)</f>
        <v>#VALUE!</v>
      </c>
      <c r="O18" s="41">
        <f>IF(L18="-","-",(IF(L18&gt;P$6,"diskv.",IF(L18&gt;N$6,L18-N$6,0))))</f>
        <v>0</v>
      </c>
      <c r="P18" s="42">
        <v>50</v>
      </c>
      <c r="Q18" s="46"/>
      <c r="R18" s="44">
        <f>E18+L18</f>
        <v>0</v>
      </c>
      <c r="S18" s="42">
        <f>I18+P18</f>
        <v>100</v>
      </c>
      <c r="T18" s="43"/>
    </row>
    <row r="19" spans="1:20" s="36" customFormat="1" ht="16.5" customHeight="1">
      <c r="A19" s="45"/>
      <c r="B19" s="285" t="s">
        <v>23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  <row r="20" spans="1:20" s="36" customFormat="1" ht="21.75" customHeight="1">
      <c r="A20" s="139">
        <v>16</v>
      </c>
      <c r="B20" s="140" t="s">
        <v>34</v>
      </c>
      <c r="C20" s="140" t="s">
        <v>118</v>
      </c>
      <c r="D20" s="38">
        <v>1</v>
      </c>
      <c r="E20" s="39">
        <v>29.09</v>
      </c>
      <c r="F20" s="39">
        <f aca="true" t="shared" si="0" ref="F20:F29">$E$5/E20</f>
        <v>3.9876246132691646</v>
      </c>
      <c r="G20" s="40">
        <f aca="true" t="shared" si="1" ref="G20:G29">IF(OR(D20="diskv.",D20="n"),50,5*D20)</f>
        <v>5</v>
      </c>
      <c r="H20" s="41">
        <f aca="true" t="shared" si="2" ref="H20:H29">IF(E20="-","-",(IF(E20&gt;I$6,"diskv.",IF(E20&gt;G$6,E20-G$6,0))))</f>
        <v>0</v>
      </c>
      <c r="I20" s="42">
        <f aca="true" t="shared" si="3" ref="I20:I29">G20+H20</f>
        <v>5</v>
      </c>
      <c r="J20" s="46">
        <v>3</v>
      </c>
      <c r="K20" s="38" t="s">
        <v>333</v>
      </c>
      <c r="L20" s="39"/>
      <c r="M20" s="39" t="e">
        <f aca="true" t="shared" si="4" ref="M20:M29">$M$5/L20</f>
        <v>#DIV/0!</v>
      </c>
      <c r="N20" s="40" t="e">
        <f aca="true" t="shared" si="5" ref="N20:N29">IF(OR(K20="diskv.",K20="n"),50,5*K20)</f>
        <v>#VALUE!</v>
      </c>
      <c r="O20" s="41">
        <f aca="true" t="shared" si="6" ref="O20:O29">IF(L20="-","-",(IF(L20&gt;P$6,"diskv.",IF(L20&gt;N$6,L20-N$6,0))))</f>
        <v>0</v>
      </c>
      <c r="P20" s="42">
        <v>50</v>
      </c>
      <c r="Q20" s="46"/>
      <c r="R20" s="44">
        <f aca="true" t="shared" si="7" ref="R20:R29">E20+L20</f>
        <v>29.09</v>
      </c>
      <c r="S20" s="42">
        <f aca="true" t="shared" si="8" ref="S20:S29">I20+P20</f>
        <v>55</v>
      </c>
      <c r="T20" s="43">
        <v>6</v>
      </c>
    </row>
    <row r="21" spans="1:20" s="36" customFormat="1" ht="21" customHeight="1">
      <c r="A21" s="139">
        <v>11</v>
      </c>
      <c r="B21" s="141" t="s">
        <v>111</v>
      </c>
      <c r="C21" s="141" t="s">
        <v>119</v>
      </c>
      <c r="D21" s="38" t="s">
        <v>333</v>
      </c>
      <c r="E21" s="39"/>
      <c r="F21" s="39" t="e">
        <f t="shared" si="0"/>
        <v>#DIV/0!</v>
      </c>
      <c r="G21" s="40" t="e">
        <f t="shared" si="1"/>
        <v>#VALUE!</v>
      </c>
      <c r="H21" s="41">
        <f t="shared" si="2"/>
        <v>0</v>
      </c>
      <c r="I21" s="42">
        <v>50</v>
      </c>
      <c r="J21" s="46"/>
      <c r="K21" s="38"/>
      <c r="L21" s="39">
        <v>21.37</v>
      </c>
      <c r="M21" s="39">
        <f t="shared" si="4"/>
        <v>4.960224613944782</v>
      </c>
      <c r="N21" s="40">
        <f t="shared" si="5"/>
        <v>0</v>
      </c>
      <c r="O21" s="41">
        <f t="shared" si="6"/>
        <v>0</v>
      </c>
      <c r="P21" s="42">
        <f>N21+O21</f>
        <v>0</v>
      </c>
      <c r="Q21" s="46">
        <v>2</v>
      </c>
      <c r="R21" s="44">
        <f t="shared" si="7"/>
        <v>21.37</v>
      </c>
      <c r="S21" s="42">
        <f t="shared" si="8"/>
        <v>50</v>
      </c>
      <c r="T21" s="43">
        <v>4</v>
      </c>
    </row>
    <row r="22" spans="1:20" s="36" customFormat="1" ht="15">
      <c r="A22" s="139">
        <v>12</v>
      </c>
      <c r="B22" s="141" t="s">
        <v>112</v>
      </c>
      <c r="C22" s="141" t="s">
        <v>120</v>
      </c>
      <c r="D22" s="38" t="s">
        <v>334</v>
      </c>
      <c r="E22" s="39"/>
      <c r="F22" s="39" t="e">
        <f t="shared" si="0"/>
        <v>#DIV/0!</v>
      </c>
      <c r="G22" s="40" t="e">
        <f t="shared" si="1"/>
        <v>#VALUE!</v>
      </c>
      <c r="H22" s="41">
        <f t="shared" si="2"/>
        <v>0</v>
      </c>
      <c r="I22" s="42">
        <v>50</v>
      </c>
      <c r="J22" s="43"/>
      <c r="K22" s="38" t="s">
        <v>333</v>
      </c>
      <c r="L22" s="39"/>
      <c r="M22" s="39" t="e">
        <f t="shared" si="4"/>
        <v>#DIV/0!</v>
      </c>
      <c r="N22" s="40" t="e">
        <f t="shared" si="5"/>
        <v>#VALUE!</v>
      </c>
      <c r="O22" s="41">
        <f t="shared" si="6"/>
        <v>0</v>
      </c>
      <c r="P22" s="42">
        <v>50</v>
      </c>
      <c r="Q22" s="46"/>
      <c r="R22" s="44">
        <f t="shared" si="7"/>
        <v>0</v>
      </c>
      <c r="S22" s="42">
        <f t="shared" si="8"/>
        <v>100</v>
      </c>
      <c r="T22" s="43"/>
    </row>
    <row r="23" spans="1:20" s="36" customFormat="1" ht="15">
      <c r="A23" s="139">
        <v>13</v>
      </c>
      <c r="B23" s="141" t="s">
        <v>113</v>
      </c>
      <c r="C23" s="141" t="s">
        <v>121</v>
      </c>
      <c r="D23" s="38" t="s">
        <v>333</v>
      </c>
      <c r="E23" s="39"/>
      <c r="F23" s="39" t="e">
        <f t="shared" si="0"/>
        <v>#DIV/0!</v>
      </c>
      <c r="G23" s="40" t="e">
        <f t="shared" si="1"/>
        <v>#VALUE!</v>
      </c>
      <c r="H23" s="41">
        <f t="shared" si="2"/>
        <v>0</v>
      </c>
      <c r="I23" s="42">
        <v>50</v>
      </c>
      <c r="J23" s="47"/>
      <c r="K23" s="38" t="s">
        <v>333</v>
      </c>
      <c r="L23" s="39"/>
      <c r="M23" s="39" t="e">
        <f t="shared" si="4"/>
        <v>#DIV/0!</v>
      </c>
      <c r="N23" s="40" t="e">
        <f t="shared" si="5"/>
        <v>#VALUE!</v>
      </c>
      <c r="O23" s="41">
        <f t="shared" si="6"/>
        <v>0</v>
      </c>
      <c r="P23" s="42">
        <v>50</v>
      </c>
      <c r="Q23" s="46"/>
      <c r="R23" s="44">
        <f t="shared" si="7"/>
        <v>0</v>
      </c>
      <c r="S23" s="42">
        <f t="shared" si="8"/>
        <v>100</v>
      </c>
      <c r="T23" s="46"/>
    </row>
    <row r="24" spans="1:20" s="36" customFormat="1" ht="15">
      <c r="A24" s="139">
        <v>14</v>
      </c>
      <c r="B24" s="140" t="s">
        <v>114</v>
      </c>
      <c r="C24" s="140" t="s">
        <v>122</v>
      </c>
      <c r="D24" s="38">
        <v>1</v>
      </c>
      <c r="E24" s="39">
        <v>33.28</v>
      </c>
      <c r="F24" s="39">
        <f t="shared" si="0"/>
        <v>3.485576923076923</v>
      </c>
      <c r="G24" s="40">
        <f t="shared" si="1"/>
        <v>5</v>
      </c>
      <c r="H24" s="41">
        <f t="shared" si="2"/>
        <v>0</v>
      </c>
      <c r="I24" s="42">
        <f t="shared" si="3"/>
        <v>5</v>
      </c>
      <c r="J24" s="47">
        <v>4</v>
      </c>
      <c r="K24" s="38"/>
      <c r="L24" s="39">
        <v>22.19</v>
      </c>
      <c r="M24" s="39">
        <f t="shared" si="4"/>
        <v>4.776926543488058</v>
      </c>
      <c r="N24" s="40">
        <f t="shared" si="5"/>
        <v>0</v>
      </c>
      <c r="O24" s="41">
        <f t="shared" si="6"/>
        <v>0</v>
      </c>
      <c r="P24" s="42">
        <f>N24+O24</f>
        <v>0</v>
      </c>
      <c r="Q24" s="46">
        <v>3</v>
      </c>
      <c r="R24" s="44">
        <f t="shared" si="7"/>
        <v>55.47</v>
      </c>
      <c r="S24" s="42">
        <f t="shared" si="8"/>
        <v>5</v>
      </c>
      <c r="T24" s="46">
        <v>1</v>
      </c>
    </row>
    <row r="25" spans="1:20" s="36" customFormat="1" ht="18" customHeight="1">
      <c r="A25" s="139">
        <v>15</v>
      </c>
      <c r="B25" s="140" t="s">
        <v>37</v>
      </c>
      <c r="C25" s="140" t="s">
        <v>123</v>
      </c>
      <c r="D25" s="38" t="s">
        <v>333</v>
      </c>
      <c r="E25" s="39"/>
      <c r="F25" s="39" t="e">
        <f t="shared" si="0"/>
        <v>#DIV/0!</v>
      </c>
      <c r="G25" s="40" t="e">
        <f t="shared" si="1"/>
        <v>#VALUE!</v>
      </c>
      <c r="H25" s="41">
        <f t="shared" si="2"/>
        <v>0</v>
      </c>
      <c r="I25" s="42">
        <v>50</v>
      </c>
      <c r="J25" s="43"/>
      <c r="K25" s="38"/>
      <c r="L25" s="39">
        <v>17.35</v>
      </c>
      <c r="M25" s="39">
        <f t="shared" si="4"/>
        <v>6.109510086455331</v>
      </c>
      <c r="N25" s="40">
        <f t="shared" si="5"/>
        <v>0</v>
      </c>
      <c r="O25" s="41">
        <f t="shared" si="6"/>
        <v>0</v>
      </c>
      <c r="P25" s="42">
        <f>N25+O25</f>
        <v>0</v>
      </c>
      <c r="Q25" s="46">
        <v>1</v>
      </c>
      <c r="R25" s="44">
        <f t="shared" si="7"/>
        <v>17.35</v>
      </c>
      <c r="S25" s="42">
        <f t="shared" si="8"/>
        <v>50</v>
      </c>
      <c r="T25" s="43">
        <v>3</v>
      </c>
    </row>
    <row r="26" spans="1:20" s="36" customFormat="1" ht="15">
      <c r="A26" s="139">
        <v>17</v>
      </c>
      <c r="B26" s="140" t="s">
        <v>115</v>
      </c>
      <c r="C26" s="140" t="s">
        <v>124</v>
      </c>
      <c r="D26" s="38"/>
      <c r="E26" s="39">
        <v>21.75</v>
      </c>
      <c r="F26" s="39">
        <f t="shared" si="0"/>
        <v>5.333333333333333</v>
      </c>
      <c r="G26" s="40">
        <f t="shared" si="1"/>
        <v>0</v>
      </c>
      <c r="H26" s="41">
        <f t="shared" si="2"/>
        <v>0</v>
      </c>
      <c r="I26" s="42">
        <f t="shared" si="3"/>
        <v>0</v>
      </c>
      <c r="J26" s="43">
        <v>1</v>
      </c>
      <c r="K26" s="38" t="s">
        <v>333</v>
      </c>
      <c r="L26" s="39"/>
      <c r="M26" s="39" t="e">
        <f t="shared" si="4"/>
        <v>#DIV/0!</v>
      </c>
      <c r="N26" s="40" t="e">
        <f t="shared" si="5"/>
        <v>#VALUE!</v>
      </c>
      <c r="O26" s="41">
        <f t="shared" si="6"/>
        <v>0</v>
      </c>
      <c r="P26" s="42">
        <v>50</v>
      </c>
      <c r="Q26" s="46"/>
      <c r="R26" s="44">
        <f t="shared" si="7"/>
        <v>21.75</v>
      </c>
      <c r="S26" s="42">
        <f t="shared" si="8"/>
        <v>50</v>
      </c>
      <c r="T26" s="43">
        <v>5</v>
      </c>
    </row>
    <row r="27" spans="1:20" s="36" customFormat="1" ht="15">
      <c r="A27" s="139">
        <v>18</v>
      </c>
      <c r="B27" s="140" t="s">
        <v>116</v>
      </c>
      <c r="C27" s="140" t="s">
        <v>125</v>
      </c>
      <c r="D27" s="38">
        <v>2</v>
      </c>
      <c r="E27" s="39">
        <v>22.44</v>
      </c>
      <c r="F27" s="39">
        <f t="shared" si="0"/>
        <v>5.16934046345811</v>
      </c>
      <c r="G27" s="40">
        <f t="shared" si="1"/>
        <v>10</v>
      </c>
      <c r="H27" s="41">
        <f t="shared" si="2"/>
        <v>0</v>
      </c>
      <c r="I27" s="42">
        <f t="shared" si="3"/>
        <v>10</v>
      </c>
      <c r="J27" s="43"/>
      <c r="K27" s="38" t="s">
        <v>333</v>
      </c>
      <c r="L27" s="39"/>
      <c r="M27" s="39" t="e">
        <f t="shared" si="4"/>
        <v>#DIV/0!</v>
      </c>
      <c r="N27" s="40" t="e">
        <f t="shared" si="5"/>
        <v>#VALUE!</v>
      </c>
      <c r="O27" s="41">
        <f t="shared" si="6"/>
        <v>0</v>
      </c>
      <c r="P27" s="42">
        <v>50</v>
      </c>
      <c r="Q27" s="46"/>
      <c r="R27" s="44">
        <f t="shared" si="7"/>
        <v>22.44</v>
      </c>
      <c r="S27" s="42">
        <f t="shared" si="8"/>
        <v>60</v>
      </c>
      <c r="T27" s="43">
        <v>7</v>
      </c>
    </row>
    <row r="28" spans="1:20" s="36" customFormat="1" ht="18" customHeight="1">
      <c r="A28" s="139">
        <v>19</v>
      </c>
      <c r="B28" s="140" t="s">
        <v>117</v>
      </c>
      <c r="C28" s="140" t="s">
        <v>126</v>
      </c>
      <c r="D28" s="38"/>
      <c r="E28" s="39">
        <v>36.03</v>
      </c>
      <c r="F28" s="39">
        <f t="shared" si="0"/>
        <v>3.2195392728281984</v>
      </c>
      <c r="G28" s="40">
        <f t="shared" si="1"/>
        <v>0</v>
      </c>
      <c r="H28" s="41">
        <f t="shared" si="2"/>
        <v>0</v>
      </c>
      <c r="I28" s="42">
        <f t="shared" si="3"/>
        <v>0</v>
      </c>
      <c r="J28" s="43">
        <v>2</v>
      </c>
      <c r="K28" s="38">
        <v>1</v>
      </c>
      <c r="L28" s="39">
        <v>50.53</v>
      </c>
      <c r="M28" s="39">
        <f t="shared" si="4"/>
        <v>2.0977637047298634</v>
      </c>
      <c r="N28" s="40">
        <f t="shared" si="5"/>
        <v>5</v>
      </c>
      <c r="O28" s="41">
        <f t="shared" si="6"/>
        <v>12.530000000000001</v>
      </c>
      <c r="P28" s="42">
        <f>N28+O28</f>
        <v>17.53</v>
      </c>
      <c r="Q28" s="46">
        <v>4</v>
      </c>
      <c r="R28" s="44">
        <f t="shared" si="7"/>
        <v>86.56</v>
      </c>
      <c r="S28" s="42">
        <f t="shared" si="8"/>
        <v>17.53</v>
      </c>
      <c r="T28" s="43">
        <v>2</v>
      </c>
    </row>
    <row r="29" spans="1:20" ht="15">
      <c r="A29" s="139">
        <v>119</v>
      </c>
      <c r="B29" s="140" t="s">
        <v>34</v>
      </c>
      <c r="C29" s="140" t="s">
        <v>127</v>
      </c>
      <c r="D29" s="38">
        <v>3</v>
      </c>
      <c r="E29" s="39">
        <v>39</v>
      </c>
      <c r="F29" s="39">
        <f t="shared" si="0"/>
        <v>2.9743589743589745</v>
      </c>
      <c r="G29" s="40">
        <f t="shared" si="1"/>
        <v>15</v>
      </c>
      <c r="H29" s="41">
        <f t="shared" si="2"/>
        <v>0</v>
      </c>
      <c r="I29" s="42">
        <f t="shared" si="3"/>
        <v>15</v>
      </c>
      <c r="J29" s="43"/>
      <c r="K29" s="38" t="s">
        <v>333</v>
      </c>
      <c r="L29" s="39"/>
      <c r="M29" s="39" t="e">
        <f t="shared" si="4"/>
        <v>#DIV/0!</v>
      </c>
      <c r="N29" s="40" t="e">
        <f t="shared" si="5"/>
        <v>#VALUE!</v>
      </c>
      <c r="O29" s="41">
        <f t="shared" si="6"/>
        <v>0</v>
      </c>
      <c r="P29" s="42">
        <v>50</v>
      </c>
      <c r="Q29" s="46"/>
      <c r="R29" s="44">
        <f t="shared" si="7"/>
        <v>39</v>
      </c>
      <c r="S29" s="42">
        <f t="shared" si="8"/>
        <v>65</v>
      </c>
      <c r="T29" s="43">
        <v>8</v>
      </c>
    </row>
    <row r="30" spans="1:20" ht="12.75">
      <c r="A30" s="1"/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2.75">
      <c r="B31" s="132"/>
    </row>
    <row r="32" ht="12.75">
      <c r="V32" t="s">
        <v>24</v>
      </c>
    </row>
  </sheetData>
  <sheetProtection/>
  <mergeCells count="20">
    <mergeCell ref="B15:T15"/>
    <mergeCell ref="K5:L5"/>
    <mergeCell ref="J6:J8"/>
    <mergeCell ref="D7:D8"/>
    <mergeCell ref="E7:E8"/>
    <mergeCell ref="G7:I7"/>
    <mergeCell ref="R7:R8"/>
    <mergeCell ref="S7:S8"/>
    <mergeCell ref="T7:T8"/>
    <mergeCell ref="R6:T6"/>
    <mergeCell ref="B10:T10"/>
    <mergeCell ref="B19:T19"/>
    <mergeCell ref="A6:A8"/>
    <mergeCell ref="B6:C6"/>
    <mergeCell ref="B7:B8"/>
    <mergeCell ref="C7:C8"/>
    <mergeCell ref="K7:K8"/>
    <mergeCell ref="L7:L8"/>
    <mergeCell ref="N7:P7"/>
    <mergeCell ref="Q6:Q8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="85" zoomScaleNormal="85" zoomScalePageLayoutView="0" workbookViewId="0" topLeftCell="A71">
      <selection activeCell="L77" sqref="L77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30.00390625" style="0" customWidth="1"/>
    <col min="7" max="7" width="11.140625" style="0" bestFit="1" customWidth="1"/>
    <col min="8" max="8" width="10.00390625" style="0" customWidth="1"/>
    <col min="9" max="9" width="11.140625" style="0" bestFit="1" customWidth="1"/>
  </cols>
  <sheetData>
    <row r="2" spans="1:10" ht="24.75">
      <c r="A2" s="1"/>
      <c r="B2" s="2" t="s">
        <v>302</v>
      </c>
      <c r="C2" s="3"/>
      <c r="D2" s="4" t="s">
        <v>27</v>
      </c>
      <c r="E2" s="1"/>
      <c r="F2" s="1"/>
      <c r="G2" s="1"/>
      <c r="H2" s="1"/>
      <c r="I2" s="1"/>
      <c r="J2" s="5"/>
    </row>
    <row r="3" spans="1:10" ht="12.75">
      <c r="A3" s="1"/>
      <c r="B3" s="3" t="s">
        <v>22</v>
      </c>
      <c r="C3" s="3"/>
      <c r="D3" s="1"/>
      <c r="E3" s="1"/>
      <c r="F3" s="1"/>
      <c r="G3" s="1"/>
      <c r="H3" s="1"/>
      <c r="I3" s="1"/>
      <c r="J3" s="5"/>
    </row>
    <row r="4" spans="1:10" ht="15">
      <c r="A4" s="5"/>
      <c r="B4" s="7"/>
      <c r="C4" s="8"/>
      <c r="D4" s="9" t="s">
        <v>49</v>
      </c>
      <c r="E4" s="10"/>
      <c r="F4" s="11"/>
      <c r="G4" s="1"/>
      <c r="H4" s="1"/>
      <c r="I4" s="1"/>
      <c r="J4" s="1"/>
    </row>
    <row r="5" spans="1:10" ht="15.75" customHeight="1" thickBot="1">
      <c r="A5" s="5"/>
      <c r="B5" s="13"/>
      <c r="C5" s="8"/>
      <c r="D5" s="14" t="s">
        <v>3</v>
      </c>
      <c r="E5" s="15">
        <v>193</v>
      </c>
      <c r="F5" s="34" t="s">
        <v>24</v>
      </c>
      <c r="G5" s="5" t="s">
        <v>14</v>
      </c>
      <c r="H5" s="16">
        <v>3.2</v>
      </c>
      <c r="I5" s="17" t="s">
        <v>0</v>
      </c>
      <c r="J5" s="8"/>
    </row>
    <row r="6" spans="1:10" ht="14.25" customHeight="1" thickTop="1">
      <c r="A6" s="307" t="s">
        <v>6</v>
      </c>
      <c r="B6" s="310"/>
      <c r="C6" s="311"/>
      <c r="D6" s="18"/>
      <c r="E6" s="19" t="s">
        <v>7</v>
      </c>
      <c r="F6" s="19"/>
      <c r="G6" s="35">
        <v>60</v>
      </c>
      <c r="H6" s="21"/>
      <c r="I6" s="22">
        <v>120</v>
      </c>
      <c r="J6" s="312" t="s">
        <v>1</v>
      </c>
    </row>
    <row r="7" spans="1:10" ht="14.25" customHeight="1">
      <c r="A7" s="308"/>
      <c r="B7" s="318" t="s">
        <v>4</v>
      </c>
      <c r="C7" s="318" t="s">
        <v>5</v>
      </c>
      <c r="D7" s="320" t="s">
        <v>8</v>
      </c>
      <c r="E7" s="322" t="s">
        <v>10</v>
      </c>
      <c r="F7" s="24" t="s">
        <v>16</v>
      </c>
      <c r="G7" s="291" t="s">
        <v>9</v>
      </c>
      <c r="H7" s="292"/>
      <c r="I7" s="293"/>
      <c r="J7" s="313"/>
    </row>
    <row r="8" spans="1:10" ht="18.75" customHeight="1" thickBot="1">
      <c r="A8" s="309"/>
      <c r="B8" s="319"/>
      <c r="C8" s="319"/>
      <c r="D8" s="321"/>
      <c r="E8" s="323"/>
      <c r="F8" s="25" t="s">
        <v>0</v>
      </c>
      <c r="G8" s="30" t="s">
        <v>12</v>
      </c>
      <c r="H8" s="31" t="s">
        <v>13</v>
      </c>
      <c r="I8" s="28" t="s">
        <v>11</v>
      </c>
      <c r="J8" s="314"/>
    </row>
    <row r="9" spans="1:10" ht="13.5" thickTop="1">
      <c r="A9" s="27"/>
      <c r="B9" s="32"/>
      <c r="C9" s="32"/>
      <c r="D9" s="27"/>
      <c r="E9" s="27"/>
      <c r="F9" s="27"/>
      <c r="G9" s="27"/>
      <c r="H9" s="27"/>
      <c r="I9" s="27"/>
      <c r="J9" s="33"/>
    </row>
    <row r="10" spans="1:10" ht="15">
      <c r="A10" s="37"/>
      <c r="B10" s="328" t="s">
        <v>336</v>
      </c>
      <c r="C10" s="329"/>
      <c r="D10" s="329"/>
      <c r="E10" s="329"/>
      <c r="F10" s="329"/>
      <c r="G10" s="329"/>
      <c r="H10" s="329"/>
      <c r="I10" s="329"/>
      <c r="J10" s="329"/>
    </row>
    <row r="11" spans="1:11" s="36" customFormat="1" ht="15">
      <c r="A11" s="192">
        <v>20</v>
      </c>
      <c r="B11" s="165" t="s">
        <v>132</v>
      </c>
      <c r="C11" s="165" t="s">
        <v>231</v>
      </c>
      <c r="D11" s="38" t="s">
        <v>348</v>
      </c>
      <c r="E11" s="39"/>
      <c r="F11" s="39" t="e">
        <f>$E$5/E11</f>
        <v>#DIV/0!</v>
      </c>
      <c r="G11" s="40">
        <f>IF(OR(D11="diskv.",D11="n"),50,5*D11)</f>
        <v>50</v>
      </c>
      <c r="H11" s="41">
        <f>IF(E11="-","-",(IF(E11&gt;I$6,"diskv.",IF(E11&gt;G$6,E11-G$6,0))))</f>
        <v>0</v>
      </c>
      <c r="I11" s="42">
        <v>50</v>
      </c>
      <c r="J11" s="43"/>
      <c r="K11" s="36">
        <v>31</v>
      </c>
    </row>
    <row r="12" spans="1:10" s="36" customFormat="1" ht="15">
      <c r="A12" s="192">
        <v>22</v>
      </c>
      <c r="B12" s="165" t="s">
        <v>45</v>
      </c>
      <c r="C12" s="165" t="s">
        <v>232</v>
      </c>
      <c r="D12" s="38">
        <v>5</v>
      </c>
      <c r="E12" s="39">
        <v>48.97</v>
      </c>
      <c r="F12" s="39">
        <f aca="true" t="shared" si="0" ref="F12:F75">$E$5/E12</f>
        <v>3.9411884827445376</v>
      </c>
      <c r="G12" s="40">
        <f aca="true" t="shared" si="1" ref="G12:G75">IF(OR(D12="diskv.",D12="n"),50,5*D12)</f>
        <v>25</v>
      </c>
      <c r="H12" s="41">
        <f aca="true" t="shared" si="2" ref="H12:H75">IF(E12="-","-",(IF(E12&gt;I$6,"diskv.",IF(E12&gt;G$6,E12-G$6,0))))</f>
        <v>0</v>
      </c>
      <c r="I12" s="42">
        <f aca="true" t="shared" si="3" ref="I12:I75">G12+H12</f>
        <v>25</v>
      </c>
      <c r="J12" s="43">
        <v>27</v>
      </c>
    </row>
    <row r="13" spans="1:10" s="36" customFormat="1" ht="15">
      <c r="A13" s="193">
        <v>34</v>
      </c>
      <c r="B13" s="168" t="s">
        <v>154</v>
      </c>
      <c r="C13" s="168" t="s">
        <v>233</v>
      </c>
      <c r="D13" s="38" t="s">
        <v>333</v>
      </c>
      <c r="E13" s="39"/>
      <c r="F13" s="39" t="e">
        <f t="shared" si="0"/>
        <v>#DIV/0!</v>
      </c>
      <c r="G13" s="40" t="e">
        <f t="shared" si="1"/>
        <v>#VALUE!</v>
      </c>
      <c r="H13" s="41">
        <f t="shared" si="2"/>
        <v>0</v>
      </c>
      <c r="I13" s="42">
        <v>50</v>
      </c>
      <c r="J13" s="43"/>
    </row>
    <row r="14" spans="1:10" s="36" customFormat="1" ht="15">
      <c r="A14" s="192">
        <v>35</v>
      </c>
      <c r="B14" s="166" t="s">
        <v>155</v>
      </c>
      <c r="C14" s="166" t="s">
        <v>234</v>
      </c>
      <c r="D14" s="38" t="s">
        <v>348</v>
      </c>
      <c r="E14" s="39"/>
      <c r="F14" s="39" t="e">
        <f t="shared" si="0"/>
        <v>#DIV/0!</v>
      </c>
      <c r="G14" s="40">
        <f t="shared" si="1"/>
        <v>50</v>
      </c>
      <c r="H14" s="41">
        <f t="shared" si="2"/>
        <v>0</v>
      </c>
      <c r="I14" s="42">
        <v>50</v>
      </c>
      <c r="J14" s="43"/>
    </row>
    <row r="15" spans="1:10" s="36" customFormat="1" ht="15">
      <c r="A15" s="193">
        <v>36</v>
      </c>
      <c r="B15" s="194" t="s">
        <v>156</v>
      </c>
      <c r="C15" s="194" t="s">
        <v>235</v>
      </c>
      <c r="D15" s="38">
        <v>2</v>
      </c>
      <c r="E15" s="39">
        <v>53.03</v>
      </c>
      <c r="F15" s="39">
        <f t="shared" si="0"/>
        <v>3.6394493682821043</v>
      </c>
      <c r="G15" s="40">
        <f t="shared" si="1"/>
        <v>10</v>
      </c>
      <c r="H15" s="41">
        <f t="shared" si="2"/>
        <v>0</v>
      </c>
      <c r="I15" s="42">
        <f t="shared" si="3"/>
        <v>10</v>
      </c>
      <c r="J15" s="43">
        <v>22</v>
      </c>
    </row>
    <row r="16" spans="1:10" s="36" customFormat="1" ht="15">
      <c r="A16" s="193">
        <v>37</v>
      </c>
      <c r="B16" s="167" t="s">
        <v>113</v>
      </c>
      <c r="C16" s="167" t="s">
        <v>236</v>
      </c>
      <c r="D16" s="38"/>
      <c r="E16" s="39">
        <v>65.25</v>
      </c>
      <c r="F16" s="39">
        <f t="shared" si="0"/>
        <v>2.9578544061302683</v>
      </c>
      <c r="G16" s="40">
        <f t="shared" si="1"/>
        <v>0</v>
      </c>
      <c r="H16" s="41">
        <f t="shared" si="2"/>
        <v>5.25</v>
      </c>
      <c r="I16" s="42">
        <f t="shared" si="3"/>
        <v>5.25</v>
      </c>
      <c r="J16" s="43">
        <v>16</v>
      </c>
    </row>
    <row r="17" spans="1:10" s="36" customFormat="1" ht="15">
      <c r="A17" s="193">
        <v>38</v>
      </c>
      <c r="B17" s="167" t="s">
        <v>157</v>
      </c>
      <c r="C17" s="167" t="s">
        <v>237</v>
      </c>
      <c r="D17" s="38">
        <v>3</v>
      </c>
      <c r="E17" s="39">
        <v>49.9</v>
      </c>
      <c r="F17" s="39">
        <f t="shared" si="0"/>
        <v>3.867735470941884</v>
      </c>
      <c r="G17" s="40">
        <f t="shared" si="1"/>
        <v>15</v>
      </c>
      <c r="H17" s="41">
        <f t="shared" si="2"/>
        <v>0</v>
      </c>
      <c r="I17" s="42">
        <f t="shared" si="3"/>
        <v>15</v>
      </c>
      <c r="J17" s="43">
        <v>25</v>
      </c>
    </row>
    <row r="18" spans="1:10" s="36" customFormat="1" ht="15">
      <c r="A18" s="192">
        <v>40</v>
      </c>
      <c r="B18" s="165" t="s">
        <v>159</v>
      </c>
      <c r="C18" s="165" t="s">
        <v>238</v>
      </c>
      <c r="D18" s="38">
        <v>2</v>
      </c>
      <c r="E18" s="39">
        <v>40.25</v>
      </c>
      <c r="F18" s="39">
        <f t="shared" si="0"/>
        <v>4.795031055900621</v>
      </c>
      <c r="G18" s="40">
        <f t="shared" si="1"/>
        <v>10</v>
      </c>
      <c r="H18" s="41">
        <f t="shared" si="2"/>
        <v>0</v>
      </c>
      <c r="I18" s="42">
        <f t="shared" si="3"/>
        <v>10</v>
      </c>
      <c r="J18" s="43">
        <v>17</v>
      </c>
    </row>
    <row r="19" spans="1:10" s="36" customFormat="1" ht="15">
      <c r="A19" s="193">
        <v>41</v>
      </c>
      <c r="B19" s="167" t="s">
        <v>154</v>
      </c>
      <c r="C19" s="167" t="s">
        <v>239</v>
      </c>
      <c r="D19" s="38" t="s">
        <v>333</v>
      </c>
      <c r="E19" s="39"/>
      <c r="F19" s="39" t="e">
        <f t="shared" si="0"/>
        <v>#DIV/0!</v>
      </c>
      <c r="G19" s="40" t="e">
        <f t="shared" si="1"/>
        <v>#VALUE!</v>
      </c>
      <c r="H19" s="41">
        <f t="shared" si="2"/>
        <v>0</v>
      </c>
      <c r="I19" s="42">
        <v>50</v>
      </c>
      <c r="J19" s="43"/>
    </row>
    <row r="20" spans="1:10" s="36" customFormat="1" ht="15">
      <c r="A20" s="192">
        <v>57</v>
      </c>
      <c r="B20" s="165" t="s">
        <v>128</v>
      </c>
      <c r="C20" s="165" t="s">
        <v>241</v>
      </c>
      <c r="D20" s="38">
        <v>2</v>
      </c>
      <c r="E20" s="39">
        <v>49.6</v>
      </c>
      <c r="F20" s="39">
        <f t="shared" si="0"/>
        <v>3.8911290322580645</v>
      </c>
      <c r="G20" s="40">
        <f t="shared" si="1"/>
        <v>10</v>
      </c>
      <c r="H20" s="41">
        <f t="shared" si="2"/>
        <v>0</v>
      </c>
      <c r="I20" s="42">
        <f t="shared" si="3"/>
        <v>10</v>
      </c>
      <c r="J20" s="43">
        <v>21</v>
      </c>
    </row>
    <row r="21" spans="1:10" s="36" customFormat="1" ht="15">
      <c r="A21" s="192">
        <v>58</v>
      </c>
      <c r="B21" s="165" t="s">
        <v>55</v>
      </c>
      <c r="C21" s="165" t="s">
        <v>242</v>
      </c>
      <c r="D21" s="38"/>
      <c r="E21" s="39">
        <v>60.6</v>
      </c>
      <c r="F21" s="39">
        <f t="shared" si="0"/>
        <v>3.184818481848185</v>
      </c>
      <c r="G21" s="40">
        <f t="shared" si="1"/>
        <v>0</v>
      </c>
      <c r="H21" s="41">
        <f t="shared" si="2"/>
        <v>0.6000000000000014</v>
      </c>
      <c r="I21" s="42">
        <f t="shared" si="3"/>
        <v>0.6000000000000014</v>
      </c>
      <c r="J21" s="43">
        <v>11</v>
      </c>
    </row>
    <row r="22" spans="1:10" s="36" customFormat="1" ht="15">
      <c r="A22" s="192">
        <v>59</v>
      </c>
      <c r="B22" s="166" t="s">
        <v>58</v>
      </c>
      <c r="C22" s="166" t="s">
        <v>243</v>
      </c>
      <c r="D22" s="38"/>
      <c r="E22" s="39">
        <v>44.41</v>
      </c>
      <c r="F22" s="39">
        <f t="shared" si="0"/>
        <v>4.345868047736997</v>
      </c>
      <c r="G22" s="40">
        <f t="shared" si="1"/>
        <v>0</v>
      </c>
      <c r="H22" s="41">
        <f t="shared" si="2"/>
        <v>0</v>
      </c>
      <c r="I22" s="42">
        <f t="shared" si="3"/>
        <v>0</v>
      </c>
      <c r="J22" s="43">
        <v>6</v>
      </c>
    </row>
    <row r="23" spans="1:10" s="36" customFormat="1" ht="15">
      <c r="A23" s="192">
        <v>60</v>
      </c>
      <c r="B23" s="166" t="s">
        <v>71</v>
      </c>
      <c r="C23" s="172" t="s">
        <v>244</v>
      </c>
      <c r="D23" s="38">
        <v>2</v>
      </c>
      <c r="E23" s="39">
        <v>41.69</v>
      </c>
      <c r="F23" s="39">
        <f t="shared" si="0"/>
        <v>4.629407531782202</v>
      </c>
      <c r="G23" s="40">
        <f t="shared" si="1"/>
        <v>10</v>
      </c>
      <c r="H23" s="41">
        <f t="shared" si="2"/>
        <v>0</v>
      </c>
      <c r="I23" s="42">
        <f t="shared" si="3"/>
        <v>10</v>
      </c>
      <c r="J23" s="43">
        <v>18</v>
      </c>
    </row>
    <row r="24" spans="1:10" s="36" customFormat="1" ht="15">
      <c r="A24" s="192">
        <v>61</v>
      </c>
      <c r="B24" s="165" t="s">
        <v>183</v>
      </c>
      <c r="C24" s="165" t="s">
        <v>245</v>
      </c>
      <c r="D24" s="38"/>
      <c r="E24" s="39">
        <v>41.97</v>
      </c>
      <c r="F24" s="39">
        <f t="shared" si="0"/>
        <v>4.598522754348344</v>
      </c>
      <c r="G24" s="40">
        <f t="shared" si="1"/>
        <v>0</v>
      </c>
      <c r="H24" s="41">
        <f t="shared" si="2"/>
        <v>0</v>
      </c>
      <c r="I24" s="42">
        <f t="shared" si="3"/>
        <v>0</v>
      </c>
      <c r="J24" s="43">
        <v>3</v>
      </c>
    </row>
    <row r="25" spans="1:10" s="36" customFormat="1" ht="15">
      <c r="A25" s="193">
        <v>62</v>
      </c>
      <c r="B25" s="167" t="s">
        <v>76</v>
      </c>
      <c r="C25" s="167" t="s">
        <v>246</v>
      </c>
      <c r="D25" s="38">
        <v>2</v>
      </c>
      <c r="E25" s="39">
        <v>42.81</v>
      </c>
      <c r="F25" s="39">
        <f t="shared" si="0"/>
        <v>4.50829245503387</v>
      </c>
      <c r="G25" s="40">
        <f t="shared" si="1"/>
        <v>10</v>
      </c>
      <c r="H25" s="41">
        <f t="shared" si="2"/>
        <v>0</v>
      </c>
      <c r="I25" s="42">
        <f t="shared" si="3"/>
        <v>10</v>
      </c>
      <c r="J25" s="43">
        <v>19</v>
      </c>
    </row>
    <row r="26" spans="1:10" s="36" customFormat="1" ht="15">
      <c r="A26" s="192">
        <v>63</v>
      </c>
      <c r="B26" s="165" t="s">
        <v>44</v>
      </c>
      <c r="C26" s="165" t="s">
        <v>247</v>
      </c>
      <c r="D26" s="38">
        <v>1</v>
      </c>
      <c r="E26" s="39">
        <v>42.41</v>
      </c>
      <c r="F26" s="39">
        <f t="shared" si="0"/>
        <v>4.550813487385051</v>
      </c>
      <c r="G26" s="40">
        <f t="shared" si="1"/>
        <v>5</v>
      </c>
      <c r="H26" s="41">
        <f t="shared" si="2"/>
        <v>0</v>
      </c>
      <c r="I26" s="42">
        <f t="shared" si="3"/>
        <v>5</v>
      </c>
      <c r="J26" s="43">
        <v>13</v>
      </c>
    </row>
    <row r="27" spans="1:10" s="36" customFormat="1" ht="15">
      <c r="A27" s="192">
        <v>64</v>
      </c>
      <c r="B27" s="166" t="s">
        <v>80</v>
      </c>
      <c r="C27" s="166" t="s">
        <v>248</v>
      </c>
      <c r="D27" s="38"/>
      <c r="E27" s="39">
        <v>37.9</v>
      </c>
      <c r="F27" s="39">
        <f t="shared" si="0"/>
        <v>5.092348284960423</v>
      </c>
      <c r="G27" s="40">
        <f t="shared" si="1"/>
        <v>0</v>
      </c>
      <c r="H27" s="41">
        <f t="shared" si="2"/>
        <v>0</v>
      </c>
      <c r="I27" s="42">
        <f t="shared" si="3"/>
        <v>0</v>
      </c>
      <c r="J27" s="43">
        <v>1</v>
      </c>
    </row>
    <row r="28" spans="1:10" s="36" customFormat="1" ht="15">
      <c r="A28" s="192">
        <v>65</v>
      </c>
      <c r="B28" s="168" t="s">
        <v>78</v>
      </c>
      <c r="C28" s="168" t="s">
        <v>110</v>
      </c>
      <c r="D28" s="38" t="s">
        <v>350</v>
      </c>
      <c r="E28" s="39"/>
      <c r="F28" s="39" t="e">
        <f t="shared" si="0"/>
        <v>#DIV/0!</v>
      </c>
      <c r="G28" s="40">
        <f t="shared" si="1"/>
        <v>50</v>
      </c>
      <c r="H28" s="41">
        <f t="shared" si="2"/>
        <v>0</v>
      </c>
      <c r="I28" s="42">
        <f t="shared" si="3"/>
        <v>50</v>
      </c>
      <c r="J28" s="43"/>
    </row>
    <row r="29" spans="1:10" s="36" customFormat="1" ht="18" customHeight="1">
      <c r="A29" s="192">
        <v>66</v>
      </c>
      <c r="B29" s="168" t="s">
        <v>83</v>
      </c>
      <c r="C29" s="168" t="s">
        <v>249</v>
      </c>
      <c r="D29" s="38">
        <v>2</v>
      </c>
      <c r="E29" s="39">
        <v>46.94</v>
      </c>
      <c r="F29" s="39">
        <f t="shared" si="0"/>
        <v>4.111631870472944</v>
      </c>
      <c r="G29" s="40">
        <f t="shared" si="1"/>
        <v>10</v>
      </c>
      <c r="H29" s="41">
        <f t="shared" si="2"/>
        <v>0</v>
      </c>
      <c r="I29" s="42">
        <f t="shared" si="3"/>
        <v>10</v>
      </c>
      <c r="J29" s="43">
        <v>20</v>
      </c>
    </row>
    <row r="30" spans="1:10" s="36" customFormat="1" ht="15">
      <c r="A30" s="192">
        <v>67</v>
      </c>
      <c r="B30" s="168" t="s">
        <v>56</v>
      </c>
      <c r="C30" s="168" t="s">
        <v>250</v>
      </c>
      <c r="D30" s="38"/>
      <c r="E30" s="39">
        <v>39.5</v>
      </c>
      <c r="F30" s="39">
        <f t="shared" si="0"/>
        <v>4.886075949367089</v>
      </c>
      <c r="G30" s="40">
        <f t="shared" si="1"/>
        <v>0</v>
      </c>
      <c r="H30" s="41">
        <f t="shared" si="2"/>
        <v>0</v>
      </c>
      <c r="I30" s="42">
        <f t="shared" si="3"/>
        <v>0</v>
      </c>
      <c r="J30" s="43">
        <v>2</v>
      </c>
    </row>
    <row r="31" spans="1:10" s="36" customFormat="1" ht="15">
      <c r="A31" s="192">
        <v>80</v>
      </c>
      <c r="B31" s="165" t="s">
        <v>17</v>
      </c>
      <c r="C31" s="165" t="s">
        <v>18</v>
      </c>
      <c r="D31" s="38">
        <v>3</v>
      </c>
      <c r="E31" s="39">
        <v>44.65</v>
      </c>
      <c r="F31" s="39">
        <f t="shared" si="0"/>
        <v>4.322508398656215</v>
      </c>
      <c r="G31" s="40">
        <f t="shared" si="1"/>
        <v>15</v>
      </c>
      <c r="H31" s="41">
        <f t="shared" si="2"/>
        <v>0</v>
      </c>
      <c r="I31" s="42">
        <f t="shared" si="3"/>
        <v>15</v>
      </c>
      <c r="J31" s="43">
        <v>24</v>
      </c>
    </row>
    <row r="32" spans="1:10" s="36" customFormat="1" ht="15">
      <c r="A32" s="193">
        <v>68</v>
      </c>
      <c r="B32" s="167" t="s">
        <v>156</v>
      </c>
      <c r="C32" s="167" t="s">
        <v>188</v>
      </c>
      <c r="D32" s="38"/>
      <c r="E32" s="39">
        <v>53.59</v>
      </c>
      <c r="F32" s="39">
        <f t="shared" si="0"/>
        <v>3.6014181750326553</v>
      </c>
      <c r="G32" s="40">
        <f t="shared" si="1"/>
        <v>0</v>
      </c>
      <c r="H32" s="41">
        <f t="shared" si="2"/>
        <v>0</v>
      </c>
      <c r="I32" s="42">
        <f t="shared" si="3"/>
        <v>0</v>
      </c>
      <c r="J32" s="43">
        <v>10</v>
      </c>
    </row>
    <row r="33" spans="1:10" s="36" customFormat="1" ht="15">
      <c r="A33" s="192">
        <v>70</v>
      </c>
      <c r="B33" s="168" t="s">
        <v>154</v>
      </c>
      <c r="C33" s="168" t="s">
        <v>251</v>
      </c>
      <c r="D33" s="38">
        <v>4</v>
      </c>
      <c r="E33" s="39">
        <v>52.62</v>
      </c>
      <c r="F33" s="39">
        <f t="shared" si="0"/>
        <v>3.667806917521855</v>
      </c>
      <c r="G33" s="40">
        <f t="shared" si="1"/>
        <v>20</v>
      </c>
      <c r="H33" s="41">
        <f t="shared" si="2"/>
        <v>0</v>
      </c>
      <c r="I33" s="42">
        <f t="shared" si="3"/>
        <v>20</v>
      </c>
      <c r="J33" s="43">
        <v>26</v>
      </c>
    </row>
    <row r="34" spans="1:10" s="36" customFormat="1" ht="15">
      <c r="A34" s="192">
        <v>71</v>
      </c>
      <c r="B34" s="166" t="s">
        <v>116</v>
      </c>
      <c r="C34" s="166" t="s">
        <v>252</v>
      </c>
      <c r="D34" s="38">
        <v>1</v>
      </c>
      <c r="E34" s="39">
        <v>41.53</v>
      </c>
      <c r="F34" s="39">
        <f t="shared" si="0"/>
        <v>4.647242956898627</v>
      </c>
      <c r="G34" s="40">
        <f t="shared" si="1"/>
        <v>5</v>
      </c>
      <c r="H34" s="41">
        <f t="shared" si="2"/>
        <v>0</v>
      </c>
      <c r="I34" s="42">
        <f t="shared" si="3"/>
        <v>5</v>
      </c>
      <c r="J34" s="46">
        <v>12</v>
      </c>
    </row>
    <row r="35" spans="1:10" s="36" customFormat="1" ht="16.5" customHeight="1">
      <c r="A35" s="192">
        <v>72</v>
      </c>
      <c r="B35" s="165" t="s">
        <v>58</v>
      </c>
      <c r="C35" s="165" t="s">
        <v>253</v>
      </c>
      <c r="D35" s="38"/>
      <c r="E35" s="39">
        <v>43.5</v>
      </c>
      <c r="F35" s="39">
        <f t="shared" si="0"/>
        <v>4.436781609195402</v>
      </c>
      <c r="G35" s="40">
        <f t="shared" si="1"/>
        <v>0</v>
      </c>
      <c r="H35" s="41">
        <f t="shared" si="2"/>
        <v>0</v>
      </c>
      <c r="I35" s="42">
        <f t="shared" si="3"/>
        <v>0</v>
      </c>
      <c r="J35" s="46">
        <v>5</v>
      </c>
    </row>
    <row r="36" spans="1:10" s="36" customFormat="1" ht="21.75" customHeight="1">
      <c r="A36" s="192">
        <v>73</v>
      </c>
      <c r="B36" s="165" t="s">
        <v>182</v>
      </c>
      <c r="C36" s="165" t="s">
        <v>254</v>
      </c>
      <c r="D36" s="38"/>
      <c r="E36" s="39">
        <v>46.63</v>
      </c>
      <c r="F36" s="39">
        <f t="shared" si="0"/>
        <v>4.1389663306883975</v>
      </c>
      <c r="G36" s="40">
        <f t="shared" si="1"/>
        <v>0</v>
      </c>
      <c r="H36" s="41">
        <f t="shared" si="2"/>
        <v>0</v>
      </c>
      <c r="I36" s="42">
        <f t="shared" si="3"/>
        <v>0</v>
      </c>
      <c r="J36" s="46">
        <v>8</v>
      </c>
    </row>
    <row r="37" spans="1:10" s="36" customFormat="1" ht="21" customHeight="1">
      <c r="A37" s="193">
        <v>75</v>
      </c>
      <c r="B37" s="169" t="s">
        <v>128</v>
      </c>
      <c r="C37" s="169" t="s">
        <v>255</v>
      </c>
      <c r="D37" s="38">
        <v>1</v>
      </c>
      <c r="E37" s="39">
        <v>53.75</v>
      </c>
      <c r="F37" s="39">
        <f t="shared" si="0"/>
        <v>3.5906976744186045</v>
      </c>
      <c r="G37" s="40">
        <f t="shared" si="1"/>
        <v>5</v>
      </c>
      <c r="H37" s="41">
        <f t="shared" si="2"/>
        <v>0</v>
      </c>
      <c r="I37" s="42">
        <f t="shared" si="3"/>
        <v>5</v>
      </c>
      <c r="J37" s="46">
        <v>15</v>
      </c>
    </row>
    <row r="38" spans="1:10" s="36" customFormat="1" ht="21" customHeight="1">
      <c r="A38" s="192">
        <v>74</v>
      </c>
      <c r="B38" s="168" t="s">
        <v>48</v>
      </c>
      <c r="C38" s="168" t="s">
        <v>256</v>
      </c>
      <c r="D38" s="38"/>
      <c r="E38" s="39">
        <v>46.28</v>
      </c>
      <c r="F38" s="39">
        <f t="shared" si="0"/>
        <v>4.170267934312878</v>
      </c>
      <c r="G38" s="40">
        <f t="shared" si="1"/>
        <v>0</v>
      </c>
      <c r="H38" s="41">
        <f t="shared" si="2"/>
        <v>0</v>
      </c>
      <c r="I38" s="42">
        <f t="shared" si="3"/>
        <v>0</v>
      </c>
      <c r="J38" s="46">
        <v>7</v>
      </c>
    </row>
    <row r="39" spans="1:10" s="36" customFormat="1" ht="21" customHeight="1">
      <c r="A39" s="192">
        <v>76</v>
      </c>
      <c r="B39" s="165" t="s">
        <v>224</v>
      </c>
      <c r="C39" s="165" t="s">
        <v>235</v>
      </c>
      <c r="D39" s="129">
        <v>3</v>
      </c>
      <c r="E39" s="130">
        <v>43.41</v>
      </c>
      <c r="F39" s="39">
        <f t="shared" si="0"/>
        <v>4.445980188896568</v>
      </c>
      <c r="G39" s="40">
        <f t="shared" si="1"/>
        <v>15</v>
      </c>
      <c r="H39" s="41">
        <f t="shared" si="2"/>
        <v>0</v>
      </c>
      <c r="I39" s="42">
        <f t="shared" si="3"/>
        <v>15</v>
      </c>
      <c r="J39" s="131">
        <v>23</v>
      </c>
    </row>
    <row r="40" spans="1:10" s="36" customFormat="1" ht="15">
      <c r="A40" s="193">
        <v>77</v>
      </c>
      <c r="B40" s="170" t="s">
        <v>86</v>
      </c>
      <c r="C40" s="169" t="s">
        <v>87</v>
      </c>
      <c r="D40" s="38">
        <v>1</v>
      </c>
      <c r="E40" s="39">
        <v>51.11</v>
      </c>
      <c r="F40" s="39">
        <f t="shared" si="0"/>
        <v>3.776169047153199</v>
      </c>
      <c r="G40" s="40">
        <f t="shared" si="1"/>
        <v>5</v>
      </c>
      <c r="H40" s="41">
        <f t="shared" si="2"/>
        <v>0</v>
      </c>
      <c r="I40" s="42">
        <f t="shared" si="3"/>
        <v>5</v>
      </c>
      <c r="J40" s="46">
        <v>14</v>
      </c>
    </row>
    <row r="41" spans="1:10" s="36" customFormat="1" ht="15">
      <c r="A41" s="196">
        <v>78</v>
      </c>
      <c r="B41" s="171" t="s">
        <v>225</v>
      </c>
      <c r="C41" s="171" t="s">
        <v>257</v>
      </c>
      <c r="D41" s="38"/>
      <c r="E41" s="39">
        <v>42</v>
      </c>
      <c r="F41" s="39">
        <f t="shared" si="0"/>
        <v>4.595238095238095</v>
      </c>
      <c r="G41" s="40">
        <f t="shared" si="1"/>
        <v>0</v>
      </c>
      <c r="H41" s="41">
        <f t="shared" si="2"/>
        <v>0</v>
      </c>
      <c r="I41" s="42">
        <f t="shared" si="3"/>
        <v>0</v>
      </c>
      <c r="J41" s="46">
        <v>4</v>
      </c>
    </row>
    <row r="42" spans="1:10" s="261" customFormat="1" ht="15">
      <c r="A42" s="257">
        <v>79</v>
      </c>
      <c r="B42" s="216" t="s">
        <v>343</v>
      </c>
      <c r="C42" s="216" t="s">
        <v>342</v>
      </c>
      <c r="D42" s="258"/>
      <c r="E42" s="259">
        <v>48.16</v>
      </c>
      <c r="F42" s="259">
        <f t="shared" si="0"/>
        <v>4.0074750830564785</v>
      </c>
      <c r="G42" s="40">
        <f t="shared" si="1"/>
        <v>0</v>
      </c>
      <c r="H42" s="272">
        <f t="shared" si="2"/>
        <v>0</v>
      </c>
      <c r="I42" s="42">
        <f t="shared" si="3"/>
        <v>0</v>
      </c>
      <c r="J42" s="260">
        <v>9</v>
      </c>
    </row>
    <row r="43" spans="1:10" ht="15">
      <c r="A43" s="37"/>
      <c r="B43" s="137" t="s">
        <v>26</v>
      </c>
      <c r="C43" s="138"/>
      <c r="D43" s="138"/>
      <c r="E43" s="138"/>
      <c r="F43" s="138"/>
      <c r="G43" s="138"/>
      <c r="H43" s="138"/>
      <c r="I43" s="138"/>
      <c r="J43" s="138"/>
    </row>
    <row r="44" spans="1:11" s="36" customFormat="1" ht="15">
      <c r="A44" s="163">
        <v>24</v>
      </c>
      <c r="B44" s="168" t="s">
        <v>17</v>
      </c>
      <c r="C44" s="168" t="s">
        <v>136</v>
      </c>
      <c r="D44" s="38">
        <v>1</v>
      </c>
      <c r="E44" s="39">
        <v>48.28</v>
      </c>
      <c r="F44" s="39">
        <f t="shared" si="0"/>
        <v>3.997514498757249</v>
      </c>
      <c r="G44" s="40">
        <f t="shared" si="1"/>
        <v>5</v>
      </c>
      <c r="H44" s="41">
        <f t="shared" si="2"/>
        <v>0</v>
      </c>
      <c r="I44" s="42">
        <f t="shared" si="3"/>
        <v>5</v>
      </c>
      <c r="J44" s="47">
        <v>10</v>
      </c>
      <c r="K44" s="36">
        <v>18</v>
      </c>
    </row>
    <row r="45" spans="1:10" s="36" customFormat="1" ht="18" customHeight="1">
      <c r="A45" s="163">
        <v>44</v>
      </c>
      <c r="B45" s="168" t="s">
        <v>170</v>
      </c>
      <c r="C45" s="168" t="s">
        <v>43</v>
      </c>
      <c r="D45" s="38">
        <v>1</v>
      </c>
      <c r="E45" s="39">
        <v>57.28</v>
      </c>
      <c r="F45" s="39">
        <f t="shared" si="0"/>
        <v>3.369413407821229</v>
      </c>
      <c r="G45" s="40">
        <f t="shared" si="1"/>
        <v>5</v>
      </c>
      <c r="H45" s="41">
        <f t="shared" si="2"/>
        <v>0</v>
      </c>
      <c r="I45" s="42">
        <f t="shared" si="3"/>
        <v>5</v>
      </c>
      <c r="J45" s="43">
        <v>12</v>
      </c>
    </row>
    <row r="46" spans="1:10" ht="15">
      <c r="A46" s="164">
        <v>45</v>
      </c>
      <c r="B46" s="167" t="s">
        <v>171</v>
      </c>
      <c r="C46" s="167" t="s">
        <v>258</v>
      </c>
      <c r="D46" s="38" t="s">
        <v>348</v>
      </c>
      <c r="E46" s="39"/>
      <c r="F46" s="39" t="e">
        <f t="shared" si="0"/>
        <v>#DIV/0!</v>
      </c>
      <c r="G46" s="40">
        <f t="shared" si="1"/>
        <v>50</v>
      </c>
      <c r="H46" s="41">
        <f t="shared" si="2"/>
        <v>0</v>
      </c>
      <c r="I46" s="42">
        <v>50</v>
      </c>
      <c r="J46" s="46"/>
    </row>
    <row r="47" spans="1:10" ht="15">
      <c r="A47" s="164">
        <v>46</v>
      </c>
      <c r="B47" s="169" t="s">
        <v>172</v>
      </c>
      <c r="C47" s="169" t="s">
        <v>173</v>
      </c>
      <c r="D47" s="38">
        <v>1</v>
      </c>
      <c r="E47" s="39">
        <v>44.78</v>
      </c>
      <c r="F47" s="39">
        <f t="shared" si="0"/>
        <v>4.309959803483698</v>
      </c>
      <c r="G47" s="40">
        <f t="shared" si="1"/>
        <v>5</v>
      </c>
      <c r="H47" s="41">
        <f t="shared" si="2"/>
        <v>0</v>
      </c>
      <c r="I47" s="42">
        <f t="shared" si="3"/>
        <v>5</v>
      </c>
      <c r="J47" s="46">
        <v>7</v>
      </c>
    </row>
    <row r="48" spans="1:10" ht="15">
      <c r="A48" s="164">
        <v>47</v>
      </c>
      <c r="B48" s="167" t="s">
        <v>35</v>
      </c>
      <c r="C48" s="167" t="s">
        <v>259</v>
      </c>
      <c r="D48" s="38">
        <v>1</v>
      </c>
      <c r="E48" s="39">
        <v>46.69</v>
      </c>
      <c r="F48" s="39">
        <f t="shared" si="0"/>
        <v>4.133647461983294</v>
      </c>
      <c r="G48" s="40">
        <f t="shared" si="1"/>
        <v>5</v>
      </c>
      <c r="H48" s="41">
        <f t="shared" si="2"/>
        <v>0</v>
      </c>
      <c r="I48" s="42">
        <f t="shared" si="3"/>
        <v>5</v>
      </c>
      <c r="J48" s="43">
        <v>9</v>
      </c>
    </row>
    <row r="49" spans="1:10" ht="15">
      <c r="A49" s="164">
        <v>48</v>
      </c>
      <c r="B49" s="169" t="s">
        <v>44</v>
      </c>
      <c r="C49" s="169" t="s">
        <v>260</v>
      </c>
      <c r="D49" s="38">
        <v>1</v>
      </c>
      <c r="E49" s="39">
        <v>42.93</v>
      </c>
      <c r="F49" s="39">
        <f t="shared" si="0"/>
        <v>4.495690659212672</v>
      </c>
      <c r="G49" s="40">
        <f t="shared" si="1"/>
        <v>5</v>
      </c>
      <c r="H49" s="41">
        <f t="shared" si="2"/>
        <v>0</v>
      </c>
      <c r="I49" s="42">
        <f t="shared" si="3"/>
        <v>5</v>
      </c>
      <c r="J49" s="47">
        <v>5</v>
      </c>
    </row>
    <row r="50" spans="1:10" ht="15">
      <c r="A50" s="173">
        <v>118</v>
      </c>
      <c r="B50" s="166" t="s">
        <v>116</v>
      </c>
      <c r="C50" s="166" t="s">
        <v>261</v>
      </c>
      <c r="D50" s="38"/>
      <c r="E50" s="39">
        <v>40.28</v>
      </c>
      <c r="F50" s="39">
        <f t="shared" si="0"/>
        <v>4.791459781529295</v>
      </c>
      <c r="G50" s="40">
        <f t="shared" si="1"/>
        <v>0</v>
      </c>
      <c r="H50" s="41">
        <f t="shared" si="2"/>
        <v>0</v>
      </c>
      <c r="I50" s="42">
        <f t="shared" si="3"/>
        <v>0</v>
      </c>
      <c r="J50" s="47">
        <v>2</v>
      </c>
    </row>
    <row r="51" spans="1:10" ht="15">
      <c r="A51" s="164">
        <v>83</v>
      </c>
      <c r="B51" s="167" t="s">
        <v>193</v>
      </c>
      <c r="C51" s="167" t="s">
        <v>262</v>
      </c>
      <c r="D51" s="38" t="s">
        <v>348</v>
      </c>
      <c r="E51" s="39"/>
      <c r="F51" s="39" t="e">
        <f t="shared" si="0"/>
        <v>#DIV/0!</v>
      </c>
      <c r="G51" s="40">
        <f t="shared" si="1"/>
        <v>50</v>
      </c>
      <c r="H51" s="41">
        <f t="shared" si="2"/>
        <v>0</v>
      </c>
      <c r="I51" s="42">
        <v>50</v>
      </c>
      <c r="J51" s="43"/>
    </row>
    <row r="52" spans="1:10" ht="15">
      <c r="A52" s="164">
        <v>84</v>
      </c>
      <c r="B52" s="169" t="s">
        <v>194</v>
      </c>
      <c r="C52" s="169" t="s">
        <v>263</v>
      </c>
      <c r="D52" s="38" t="s">
        <v>348</v>
      </c>
      <c r="E52" s="39"/>
      <c r="F52" s="39" t="e">
        <f t="shared" si="0"/>
        <v>#DIV/0!</v>
      </c>
      <c r="G52" s="40">
        <f t="shared" si="1"/>
        <v>50</v>
      </c>
      <c r="H52" s="41">
        <f t="shared" si="2"/>
        <v>0</v>
      </c>
      <c r="I52" s="42">
        <v>50</v>
      </c>
      <c r="J52" s="46"/>
    </row>
    <row r="53" spans="1:10" ht="15">
      <c r="A53" s="164">
        <v>85</v>
      </c>
      <c r="B53" s="167" t="s">
        <v>195</v>
      </c>
      <c r="C53" s="167" t="s">
        <v>18</v>
      </c>
      <c r="D53" s="38">
        <v>1</v>
      </c>
      <c r="E53" s="39">
        <v>43.53</v>
      </c>
      <c r="F53" s="39">
        <f t="shared" si="0"/>
        <v>4.4337238685963705</v>
      </c>
      <c r="G53" s="40">
        <f t="shared" si="1"/>
        <v>5</v>
      </c>
      <c r="H53" s="41">
        <f t="shared" si="2"/>
        <v>0</v>
      </c>
      <c r="I53" s="42">
        <f t="shared" si="3"/>
        <v>5</v>
      </c>
      <c r="J53" s="46">
        <v>6</v>
      </c>
    </row>
    <row r="54" spans="1:10" ht="15">
      <c r="A54" s="163">
        <v>86</v>
      </c>
      <c r="B54" s="166" t="s">
        <v>71</v>
      </c>
      <c r="C54" s="166" t="s">
        <v>264</v>
      </c>
      <c r="D54" s="38">
        <v>3</v>
      </c>
      <c r="E54" s="39">
        <v>48.78</v>
      </c>
      <c r="F54" s="39">
        <f t="shared" si="0"/>
        <v>3.9565395653956537</v>
      </c>
      <c r="G54" s="40">
        <f t="shared" si="1"/>
        <v>15</v>
      </c>
      <c r="H54" s="41">
        <f t="shared" si="2"/>
        <v>0</v>
      </c>
      <c r="I54" s="42">
        <f t="shared" si="3"/>
        <v>15</v>
      </c>
      <c r="J54" s="47">
        <v>14</v>
      </c>
    </row>
    <row r="55" spans="1:10" ht="15">
      <c r="A55" s="163">
        <v>88</v>
      </c>
      <c r="B55" s="175" t="s">
        <v>197</v>
      </c>
      <c r="C55" s="175" t="s">
        <v>265</v>
      </c>
      <c r="D55" s="38">
        <v>1</v>
      </c>
      <c r="E55" s="39">
        <v>45.56</v>
      </c>
      <c r="F55" s="39">
        <f t="shared" si="0"/>
        <v>4.236172080772607</v>
      </c>
      <c r="G55" s="40">
        <f t="shared" si="1"/>
        <v>5</v>
      </c>
      <c r="H55" s="41">
        <f t="shared" si="2"/>
        <v>0</v>
      </c>
      <c r="I55" s="42">
        <f t="shared" si="3"/>
        <v>5</v>
      </c>
      <c r="J55" s="47">
        <v>8</v>
      </c>
    </row>
    <row r="56" spans="1:10" ht="15">
      <c r="A56" s="163">
        <v>89</v>
      </c>
      <c r="B56" s="165" t="s">
        <v>69</v>
      </c>
      <c r="C56" s="165" t="s">
        <v>266</v>
      </c>
      <c r="D56" s="38" t="s">
        <v>333</v>
      </c>
      <c r="E56" s="39"/>
      <c r="F56" s="39" t="e">
        <f t="shared" si="0"/>
        <v>#DIV/0!</v>
      </c>
      <c r="G56" s="40" t="e">
        <f t="shared" si="1"/>
        <v>#VALUE!</v>
      </c>
      <c r="H56" s="41">
        <f t="shared" si="2"/>
        <v>0</v>
      </c>
      <c r="I56" s="42">
        <v>50</v>
      </c>
      <c r="J56" s="43"/>
    </row>
    <row r="57" spans="1:10" ht="17.25" customHeight="1">
      <c r="A57" s="163">
        <v>90</v>
      </c>
      <c r="B57" s="168" t="s">
        <v>74</v>
      </c>
      <c r="C57" s="168" t="s">
        <v>267</v>
      </c>
      <c r="D57" s="38">
        <v>3</v>
      </c>
      <c r="E57" s="39">
        <v>48.87</v>
      </c>
      <c r="F57" s="39">
        <f t="shared" si="0"/>
        <v>3.949253120523839</v>
      </c>
      <c r="G57" s="40">
        <f t="shared" si="1"/>
        <v>15</v>
      </c>
      <c r="H57" s="41">
        <f t="shared" si="2"/>
        <v>0</v>
      </c>
      <c r="I57" s="42">
        <f t="shared" si="3"/>
        <v>15</v>
      </c>
      <c r="J57" s="46">
        <v>15</v>
      </c>
    </row>
    <row r="58" spans="1:10" ht="15">
      <c r="A58" s="163">
        <v>91</v>
      </c>
      <c r="B58" s="168" t="s">
        <v>105</v>
      </c>
      <c r="C58" s="168" t="s">
        <v>268</v>
      </c>
      <c r="D58" s="38">
        <v>3</v>
      </c>
      <c r="E58" s="39">
        <v>44.19</v>
      </c>
      <c r="F58" s="39">
        <f t="shared" si="0"/>
        <v>4.367503960171985</v>
      </c>
      <c r="G58" s="40">
        <f t="shared" si="1"/>
        <v>15</v>
      </c>
      <c r="H58" s="41">
        <f t="shared" si="2"/>
        <v>0</v>
      </c>
      <c r="I58" s="42">
        <f t="shared" si="3"/>
        <v>15</v>
      </c>
      <c r="J58" s="46">
        <v>13</v>
      </c>
    </row>
    <row r="59" spans="1:10" ht="15">
      <c r="A59" s="164">
        <v>92</v>
      </c>
      <c r="B59" s="168" t="s">
        <v>196</v>
      </c>
      <c r="C59" s="168" t="s">
        <v>207</v>
      </c>
      <c r="D59" s="38">
        <v>4</v>
      </c>
      <c r="E59" s="39">
        <v>47.56</v>
      </c>
      <c r="F59" s="39">
        <f t="shared" si="0"/>
        <v>4.058031959629941</v>
      </c>
      <c r="G59" s="40">
        <f t="shared" si="1"/>
        <v>20</v>
      </c>
      <c r="H59" s="41">
        <f t="shared" si="2"/>
        <v>0</v>
      </c>
      <c r="I59" s="42">
        <f t="shared" si="3"/>
        <v>20</v>
      </c>
      <c r="J59" s="43">
        <v>16</v>
      </c>
    </row>
    <row r="60" spans="1:10" ht="15">
      <c r="A60" s="163">
        <v>93</v>
      </c>
      <c r="B60" s="167" t="s">
        <v>198</v>
      </c>
      <c r="C60" s="167" t="s">
        <v>269</v>
      </c>
      <c r="D60" s="38" t="s">
        <v>333</v>
      </c>
      <c r="E60" s="39"/>
      <c r="F60" s="39" t="e">
        <f t="shared" si="0"/>
        <v>#DIV/0!</v>
      </c>
      <c r="G60" s="40" t="e">
        <f t="shared" si="1"/>
        <v>#VALUE!</v>
      </c>
      <c r="H60" s="41">
        <f t="shared" si="2"/>
        <v>0</v>
      </c>
      <c r="I60" s="42">
        <v>50</v>
      </c>
      <c r="J60" s="47"/>
    </row>
    <row r="61" spans="1:10" ht="15">
      <c r="A61" s="163">
        <v>94</v>
      </c>
      <c r="B61" s="168" t="s">
        <v>35</v>
      </c>
      <c r="C61" s="168" t="s">
        <v>270</v>
      </c>
      <c r="D61" s="128"/>
      <c r="E61" s="39">
        <v>43.12</v>
      </c>
      <c r="F61" s="39">
        <f t="shared" si="0"/>
        <v>4.475881261595547</v>
      </c>
      <c r="G61" s="40">
        <f t="shared" si="1"/>
        <v>0</v>
      </c>
      <c r="H61" s="41">
        <f t="shared" si="2"/>
        <v>0</v>
      </c>
      <c r="I61" s="42">
        <f t="shared" si="3"/>
        <v>0</v>
      </c>
      <c r="J61" s="47">
        <v>4</v>
      </c>
    </row>
    <row r="62" spans="1:10" ht="15">
      <c r="A62" s="163">
        <v>95</v>
      </c>
      <c r="B62" s="166" t="s">
        <v>72</v>
      </c>
      <c r="C62" s="166" t="s">
        <v>271</v>
      </c>
      <c r="D62" s="128"/>
      <c r="E62" s="39">
        <v>36.97</v>
      </c>
      <c r="F62" s="39">
        <f t="shared" si="0"/>
        <v>5.2204490127130105</v>
      </c>
      <c r="G62" s="40">
        <f t="shared" si="1"/>
        <v>0</v>
      </c>
      <c r="H62" s="41">
        <f t="shared" si="2"/>
        <v>0</v>
      </c>
      <c r="I62" s="42">
        <f t="shared" si="3"/>
        <v>0</v>
      </c>
      <c r="J62" s="46">
        <v>1</v>
      </c>
    </row>
    <row r="63" spans="1:10" ht="15" customHeight="1">
      <c r="A63" s="163">
        <v>96</v>
      </c>
      <c r="B63" s="165" t="s">
        <v>128</v>
      </c>
      <c r="C63" s="165" t="s">
        <v>272</v>
      </c>
      <c r="D63" s="38">
        <v>1</v>
      </c>
      <c r="E63" s="39">
        <v>50.78</v>
      </c>
      <c r="F63" s="39">
        <f t="shared" si="0"/>
        <v>3.8007089405277665</v>
      </c>
      <c r="G63" s="40">
        <f t="shared" si="1"/>
        <v>5</v>
      </c>
      <c r="H63" s="41">
        <f t="shared" si="2"/>
        <v>0</v>
      </c>
      <c r="I63" s="42">
        <f t="shared" si="3"/>
        <v>5</v>
      </c>
      <c r="J63" s="46">
        <v>11</v>
      </c>
    </row>
    <row r="64" spans="1:10" ht="15" customHeight="1">
      <c r="A64" s="263">
        <v>97</v>
      </c>
      <c r="B64" s="273" t="s">
        <v>340</v>
      </c>
      <c r="C64" s="273" t="s">
        <v>344</v>
      </c>
      <c r="D64" s="258"/>
      <c r="E64" s="259">
        <v>40.63</v>
      </c>
      <c r="F64" s="259">
        <f t="shared" si="0"/>
        <v>4.7501845926655175</v>
      </c>
      <c r="G64" s="40">
        <f t="shared" si="1"/>
        <v>0</v>
      </c>
      <c r="H64" s="272">
        <f t="shared" si="2"/>
        <v>0</v>
      </c>
      <c r="I64" s="42">
        <f t="shared" si="3"/>
        <v>0</v>
      </c>
      <c r="J64" s="260">
        <v>3</v>
      </c>
    </row>
    <row r="65" spans="1:10" ht="15">
      <c r="A65" s="37"/>
      <c r="B65" s="137" t="s">
        <v>23</v>
      </c>
      <c r="C65" s="138"/>
      <c r="D65" s="138"/>
      <c r="E65" s="138"/>
      <c r="F65" s="138"/>
      <c r="G65" s="138"/>
      <c r="H65" s="138"/>
      <c r="I65" s="138"/>
      <c r="J65" s="138"/>
    </row>
    <row r="66" spans="1:11" ht="15">
      <c r="A66" s="173">
        <v>117</v>
      </c>
      <c r="B66" s="199" t="s">
        <v>105</v>
      </c>
      <c r="C66" s="168" t="s">
        <v>300</v>
      </c>
      <c r="D66" s="38">
        <v>3</v>
      </c>
      <c r="E66" s="39">
        <v>46.6</v>
      </c>
      <c r="F66" s="39">
        <f>$E$5/E66</f>
        <v>4.141630901287553</v>
      </c>
      <c r="G66" s="40">
        <f>IF(OR(D66="diskv.",D66="n"),50,5*D66)</f>
        <v>15</v>
      </c>
      <c r="H66" s="41">
        <f>IF(E66="-","-",(IF(E66&gt;I$6,"diskv.",IF(E66&gt;G$6,E66-G$6,0))))</f>
        <v>0</v>
      </c>
      <c r="I66" s="42">
        <f>G66+H66</f>
        <v>15</v>
      </c>
      <c r="J66" s="47">
        <v>23</v>
      </c>
      <c r="K66">
        <v>29</v>
      </c>
    </row>
    <row r="67" spans="1:10" ht="15">
      <c r="A67" s="164">
        <v>29</v>
      </c>
      <c r="B67" s="169" t="s">
        <v>142</v>
      </c>
      <c r="C67" s="169" t="s">
        <v>274</v>
      </c>
      <c r="D67" s="38">
        <v>3</v>
      </c>
      <c r="E67" s="39">
        <v>42.59</v>
      </c>
      <c r="F67" s="39">
        <f t="shared" si="0"/>
        <v>4.531580183141582</v>
      </c>
      <c r="G67" s="40">
        <f t="shared" si="1"/>
        <v>15</v>
      </c>
      <c r="H67" s="41">
        <f t="shared" si="2"/>
        <v>0</v>
      </c>
      <c r="I67" s="42">
        <f t="shared" si="3"/>
        <v>15</v>
      </c>
      <c r="J67" s="47">
        <v>22</v>
      </c>
    </row>
    <row r="68" spans="1:10" ht="15.75">
      <c r="A68" s="163">
        <v>31</v>
      </c>
      <c r="B68" s="197" t="s">
        <v>41</v>
      </c>
      <c r="C68" s="197" t="s">
        <v>275</v>
      </c>
      <c r="D68" s="38" t="s">
        <v>333</v>
      </c>
      <c r="E68" s="39"/>
      <c r="F68" s="39" t="e">
        <f t="shared" si="0"/>
        <v>#DIV/0!</v>
      </c>
      <c r="G68" s="40" t="e">
        <f t="shared" si="1"/>
        <v>#VALUE!</v>
      </c>
      <c r="H68" s="41">
        <f t="shared" si="2"/>
        <v>0</v>
      </c>
      <c r="I68" s="42">
        <v>50</v>
      </c>
      <c r="J68" s="47"/>
    </row>
    <row r="69" spans="1:10" ht="15">
      <c r="A69" s="163">
        <v>32</v>
      </c>
      <c r="B69" s="166" t="s">
        <v>144</v>
      </c>
      <c r="C69" s="166" t="s">
        <v>276</v>
      </c>
      <c r="D69" s="38">
        <v>3</v>
      </c>
      <c r="E69" s="39">
        <v>53.69</v>
      </c>
      <c r="F69" s="39">
        <f t="shared" si="0"/>
        <v>3.5947103743713913</v>
      </c>
      <c r="G69" s="40">
        <f t="shared" si="1"/>
        <v>15</v>
      </c>
      <c r="H69" s="41">
        <f t="shared" si="2"/>
        <v>0</v>
      </c>
      <c r="I69" s="42">
        <f t="shared" si="3"/>
        <v>15</v>
      </c>
      <c r="J69" s="47">
        <v>24</v>
      </c>
    </row>
    <row r="70" spans="1:10" ht="15">
      <c r="A70" s="164">
        <v>33</v>
      </c>
      <c r="B70" s="170" t="s">
        <v>86</v>
      </c>
      <c r="C70" s="169" t="s">
        <v>277</v>
      </c>
      <c r="D70" s="38">
        <v>2</v>
      </c>
      <c r="E70" s="39">
        <v>46.63</v>
      </c>
      <c r="F70" s="39">
        <f t="shared" si="0"/>
        <v>4.1389663306883975</v>
      </c>
      <c r="G70" s="40">
        <f t="shared" si="1"/>
        <v>10</v>
      </c>
      <c r="H70" s="41">
        <f t="shared" si="2"/>
        <v>0</v>
      </c>
      <c r="I70" s="42">
        <f t="shared" si="3"/>
        <v>10</v>
      </c>
      <c r="J70" s="47">
        <v>20</v>
      </c>
    </row>
    <row r="71" spans="1:10" ht="15">
      <c r="A71" s="163">
        <v>49</v>
      </c>
      <c r="B71" s="274" t="s">
        <v>64</v>
      </c>
      <c r="C71" s="174" t="s">
        <v>279</v>
      </c>
      <c r="D71" s="38">
        <v>1</v>
      </c>
      <c r="E71" s="39">
        <v>38.82</v>
      </c>
      <c r="F71" s="39">
        <f t="shared" si="0"/>
        <v>4.97166409067491</v>
      </c>
      <c r="G71" s="40">
        <f t="shared" si="1"/>
        <v>5</v>
      </c>
      <c r="H71" s="41">
        <f t="shared" si="2"/>
        <v>0</v>
      </c>
      <c r="I71" s="42">
        <f t="shared" si="3"/>
        <v>5</v>
      </c>
      <c r="J71" s="47">
        <v>10</v>
      </c>
    </row>
    <row r="72" spans="1:10" ht="15">
      <c r="A72" s="163">
        <v>51</v>
      </c>
      <c r="B72" s="168" t="s">
        <v>53</v>
      </c>
      <c r="C72" s="168" t="s">
        <v>280</v>
      </c>
      <c r="D72" s="38" t="s">
        <v>333</v>
      </c>
      <c r="E72" s="39"/>
      <c r="F72" s="39" t="e">
        <f t="shared" si="0"/>
        <v>#DIV/0!</v>
      </c>
      <c r="G72" s="40" t="e">
        <f t="shared" si="1"/>
        <v>#VALUE!</v>
      </c>
      <c r="H72" s="41">
        <f t="shared" si="2"/>
        <v>0</v>
      </c>
      <c r="I72" s="42">
        <v>50</v>
      </c>
      <c r="J72" s="47"/>
    </row>
    <row r="73" spans="1:10" ht="15">
      <c r="A73" s="163">
        <v>52</v>
      </c>
      <c r="B73" s="175" t="s">
        <v>175</v>
      </c>
      <c r="C73" s="175" t="s">
        <v>281</v>
      </c>
      <c r="D73" s="38" t="s">
        <v>333</v>
      </c>
      <c r="E73" s="39"/>
      <c r="F73" s="39" t="e">
        <f t="shared" si="0"/>
        <v>#DIV/0!</v>
      </c>
      <c r="G73" s="40" t="e">
        <f t="shared" si="1"/>
        <v>#VALUE!</v>
      </c>
      <c r="H73" s="41">
        <f t="shared" si="2"/>
        <v>0</v>
      </c>
      <c r="I73" s="42">
        <v>50</v>
      </c>
      <c r="J73" s="47"/>
    </row>
    <row r="74" spans="1:10" ht="15">
      <c r="A74" s="163">
        <v>53</v>
      </c>
      <c r="B74" s="165" t="s">
        <v>28</v>
      </c>
      <c r="C74" s="165" t="s">
        <v>282</v>
      </c>
      <c r="D74" s="38" t="s">
        <v>333</v>
      </c>
      <c r="E74" s="39"/>
      <c r="F74" s="39" t="e">
        <f t="shared" si="0"/>
        <v>#DIV/0!</v>
      </c>
      <c r="G74" s="40" t="e">
        <f t="shared" si="1"/>
        <v>#VALUE!</v>
      </c>
      <c r="H74" s="41">
        <f t="shared" si="2"/>
        <v>0</v>
      </c>
      <c r="I74" s="42">
        <v>50</v>
      </c>
      <c r="J74" s="47"/>
    </row>
    <row r="75" spans="1:10" ht="15">
      <c r="A75" s="164">
        <v>55</v>
      </c>
      <c r="B75" s="169" t="s">
        <v>17</v>
      </c>
      <c r="C75" s="169" t="s">
        <v>283</v>
      </c>
      <c r="D75" s="38">
        <v>1</v>
      </c>
      <c r="E75" s="39">
        <v>39.1</v>
      </c>
      <c r="F75" s="39">
        <f t="shared" si="0"/>
        <v>4.936061381074168</v>
      </c>
      <c r="G75" s="40">
        <f t="shared" si="1"/>
        <v>5</v>
      </c>
      <c r="H75" s="41">
        <f t="shared" si="2"/>
        <v>0</v>
      </c>
      <c r="I75" s="42">
        <f t="shared" si="3"/>
        <v>5</v>
      </c>
      <c r="J75" s="47">
        <v>11</v>
      </c>
    </row>
    <row r="76" spans="1:10" ht="15">
      <c r="A76" s="163">
        <v>56</v>
      </c>
      <c r="B76" s="168" t="s">
        <v>181</v>
      </c>
      <c r="C76" s="168" t="s">
        <v>284</v>
      </c>
      <c r="D76" s="38">
        <v>2</v>
      </c>
      <c r="E76" s="39">
        <v>38.91</v>
      </c>
      <c r="F76" s="39">
        <f aca="true" t="shared" si="4" ref="F76:F94">$E$5/E76</f>
        <v>4.960164482138269</v>
      </c>
      <c r="G76" s="40">
        <f aca="true" t="shared" si="5" ref="G76:G94">IF(OR(D76="diskv.",D76="n"),50,5*D76)</f>
        <v>10</v>
      </c>
      <c r="H76" s="41">
        <f aca="true" t="shared" si="6" ref="H76:H94">IF(E76="-","-",(IF(E76&gt;I$6,"diskv.",IF(E76&gt;G$6,E76-G$6,0))))</f>
        <v>0</v>
      </c>
      <c r="I76" s="42">
        <f aca="true" t="shared" si="7" ref="I76:I94">G76+H76</f>
        <v>10</v>
      </c>
      <c r="J76" s="47">
        <v>19</v>
      </c>
    </row>
    <row r="77" spans="1:10" ht="15">
      <c r="A77" s="163">
        <v>99</v>
      </c>
      <c r="B77" s="167" t="s">
        <v>195</v>
      </c>
      <c r="C77" s="167" t="s">
        <v>285</v>
      </c>
      <c r="D77" s="38">
        <v>1</v>
      </c>
      <c r="E77" s="39">
        <v>43.18</v>
      </c>
      <c r="F77" s="39">
        <f t="shared" si="4"/>
        <v>4.469661880500231</v>
      </c>
      <c r="G77" s="40">
        <f t="shared" si="5"/>
        <v>5</v>
      </c>
      <c r="H77" s="41">
        <f t="shared" si="6"/>
        <v>0</v>
      </c>
      <c r="I77" s="42">
        <f t="shared" si="7"/>
        <v>5</v>
      </c>
      <c r="J77" s="47">
        <v>13</v>
      </c>
    </row>
    <row r="78" spans="1:10" ht="15">
      <c r="A78" s="163">
        <v>100</v>
      </c>
      <c r="B78" s="165" t="s">
        <v>37</v>
      </c>
      <c r="C78" s="165" t="s">
        <v>286</v>
      </c>
      <c r="D78" s="38"/>
      <c r="E78" s="39">
        <v>48.66</v>
      </c>
      <c r="F78" s="39">
        <f t="shared" si="4"/>
        <v>3.9662967529798605</v>
      </c>
      <c r="G78" s="40">
        <f t="shared" si="5"/>
        <v>0</v>
      </c>
      <c r="H78" s="41">
        <f t="shared" si="6"/>
        <v>0</v>
      </c>
      <c r="I78" s="42">
        <f t="shared" si="7"/>
        <v>0</v>
      </c>
      <c r="J78" s="47">
        <v>8</v>
      </c>
    </row>
    <row r="79" spans="1:10" ht="15">
      <c r="A79" s="163">
        <v>101</v>
      </c>
      <c r="B79" s="165" t="s">
        <v>58</v>
      </c>
      <c r="C79" s="165" t="s">
        <v>287</v>
      </c>
      <c r="D79" s="38">
        <v>2</v>
      </c>
      <c r="E79" s="39">
        <v>36.47</v>
      </c>
      <c r="F79" s="39">
        <f t="shared" si="4"/>
        <v>5.292020839045791</v>
      </c>
      <c r="G79" s="40">
        <f t="shared" si="5"/>
        <v>10</v>
      </c>
      <c r="H79" s="41">
        <f t="shared" si="6"/>
        <v>0</v>
      </c>
      <c r="I79" s="42">
        <f t="shared" si="7"/>
        <v>10</v>
      </c>
      <c r="J79" s="47">
        <v>18</v>
      </c>
    </row>
    <row r="80" spans="1:10" ht="15">
      <c r="A80" s="163">
        <v>102</v>
      </c>
      <c r="B80" s="165" t="s">
        <v>29</v>
      </c>
      <c r="C80" s="165" t="s">
        <v>288</v>
      </c>
      <c r="D80" s="38" t="s">
        <v>333</v>
      </c>
      <c r="E80" s="39"/>
      <c r="F80" s="39" t="e">
        <f t="shared" si="4"/>
        <v>#DIV/0!</v>
      </c>
      <c r="G80" s="40" t="e">
        <f t="shared" si="5"/>
        <v>#VALUE!</v>
      </c>
      <c r="H80" s="41">
        <f t="shared" si="6"/>
        <v>0</v>
      </c>
      <c r="I80" s="42">
        <v>50</v>
      </c>
      <c r="J80" s="47"/>
    </row>
    <row r="81" spans="1:10" ht="15">
      <c r="A81" s="163">
        <v>103</v>
      </c>
      <c r="B81" s="165" t="s">
        <v>31</v>
      </c>
      <c r="C81" s="165" t="s">
        <v>289</v>
      </c>
      <c r="D81" s="38">
        <v>2</v>
      </c>
      <c r="E81" s="39">
        <v>35.68</v>
      </c>
      <c r="F81" s="39">
        <f t="shared" si="4"/>
        <v>5.4091928251121075</v>
      </c>
      <c r="G81" s="40">
        <f t="shared" si="5"/>
        <v>10</v>
      </c>
      <c r="H81" s="41">
        <f t="shared" si="6"/>
        <v>0</v>
      </c>
      <c r="I81" s="42">
        <f t="shared" si="7"/>
        <v>10</v>
      </c>
      <c r="J81" s="47">
        <v>17</v>
      </c>
    </row>
    <row r="82" spans="1:10" ht="15">
      <c r="A82" s="163">
        <v>104</v>
      </c>
      <c r="B82" s="165" t="s">
        <v>60</v>
      </c>
      <c r="C82" s="165" t="s">
        <v>290</v>
      </c>
      <c r="D82" s="38"/>
      <c r="E82" s="39">
        <v>36.54</v>
      </c>
      <c r="F82" s="39">
        <f t="shared" si="4"/>
        <v>5.281882868089765</v>
      </c>
      <c r="G82" s="40">
        <f t="shared" si="5"/>
        <v>0</v>
      </c>
      <c r="H82" s="41">
        <f t="shared" si="6"/>
        <v>0</v>
      </c>
      <c r="I82" s="42">
        <f t="shared" si="7"/>
        <v>0</v>
      </c>
      <c r="J82" s="47">
        <v>1</v>
      </c>
    </row>
    <row r="83" spans="1:10" ht="15">
      <c r="A83" s="163">
        <v>105</v>
      </c>
      <c r="B83" s="165" t="s">
        <v>28</v>
      </c>
      <c r="C83" s="165" t="s">
        <v>291</v>
      </c>
      <c r="D83" s="38"/>
      <c r="E83" s="39">
        <v>45.34</v>
      </c>
      <c r="F83" s="39">
        <f t="shared" si="4"/>
        <v>4.256726951918835</v>
      </c>
      <c r="G83" s="40">
        <f t="shared" si="5"/>
        <v>0</v>
      </c>
      <c r="H83" s="41">
        <f t="shared" si="6"/>
        <v>0</v>
      </c>
      <c r="I83" s="42">
        <f t="shared" si="7"/>
        <v>0</v>
      </c>
      <c r="J83" s="47">
        <v>7</v>
      </c>
    </row>
    <row r="84" spans="1:10" ht="15">
      <c r="A84" s="163">
        <v>107</v>
      </c>
      <c r="B84" s="168" t="s">
        <v>211</v>
      </c>
      <c r="C84" s="168" t="s">
        <v>88</v>
      </c>
      <c r="D84" s="38">
        <v>1</v>
      </c>
      <c r="E84" s="39">
        <v>39.71</v>
      </c>
      <c r="F84" s="39">
        <f t="shared" si="4"/>
        <v>4.860236716192395</v>
      </c>
      <c r="G84" s="40">
        <f t="shared" si="5"/>
        <v>5</v>
      </c>
      <c r="H84" s="41">
        <f t="shared" si="6"/>
        <v>0</v>
      </c>
      <c r="I84" s="42">
        <f t="shared" si="7"/>
        <v>5</v>
      </c>
      <c r="J84" s="47">
        <v>12</v>
      </c>
    </row>
    <row r="85" spans="1:10" ht="15">
      <c r="A85" s="163">
        <v>108</v>
      </c>
      <c r="B85" s="175" t="s">
        <v>62</v>
      </c>
      <c r="C85" s="175" t="s">
        <v>292</v>
      </c>
      <c r="D85" s="38"/>
      <c r="E85" s="39">
        <v>40.84</v>
      </c>
      <c r="F85" s="39">
        <f t="shared" si="4"/>
        <v>4.725759059745347</v>
      </c>
      <c r="G85" s="40">
        <f t="shared" si="5"/>
        <v>0</v>
      </c>
      <c r="H85" s="41">
        <f t="shared" si="6"/>
        <v>0</v>
      </c>
      <c r="I85" s="42">
        <f t="shared" si="7"/>
        <v>0</v>
      </c>
      <c r="J85" s="47">
        <v>5</v>
      </c>
    </row>
    <row r="86" spans="1:10" ht="15">
      <c r="A86" s="163">
        <v>109</v>
      </c>
      <c r="B86" s="166" t="s">
        <v>212</v>
      </c>
      <c r="C86" s="166" t="s">
        <v>293</v>
      </c>
      <c r="D86" s="38">
        <v>1</v>
      </c>
      <c r="E86" s="39">
        <v>45.88</v>
      </c>
      <c r="F86" s="39">
        <f t="shared" si="4"/>
        <v>4.2066259808195285</v>
      </c>
      <c r="G86" s="40">
        <f t="shared" si="5"/>
        <v>5</v>
      </c>
      <c r="H86" s="41">
        <f t="shared" si="6"/>
        <v>0</v>
      </c>
      <c r="I86" s="42">
        <f t="shared" si="7"/>
        <v>5</v>
      </c>
      <c r="J86" s="47">
        <v>15</v>
      </c>
    </row>
    <row r="87" spans="1:10" ht="15">
      <c r="A87" s="163">
        <v>110</v>
      </c>
      <c r="B87" s="275" t="s">
        <v>213</v>
      </c>
      <c r="C87" s="169" t="s">
        <v>294</v>
      </c>
      <c r="D87" s="38"/>
      <c r="E87" s="39">
        <v>38.65</v>
      </c>
      <c r="F87" s="39">
        <f t="shared" si="4"/>
        <v>4.99353169469599</v>
      </c>
      <c r="G87" s="40">
        <f t="shared" si="5"/>
        <v>0</v>
      </c>
      <c r="H87" s="41">
        <f t="shared" si="6"/>
        <v>0</v>
      </c>
      <c r="I87" s="42">
        <f t="shared" si="7"/>
        <v>0</v>
      </c>
      <c r="J87" s="47">
        <v>4</v>
      </c>
    </row>
    <row r="88" spans="1:10" ht="15">
      <c r="A88" s="163">
        <v>111</v>
      </c>
      <c r="B88" s="168" t="s">
        <v>214</v>
      </c>
      <c r="C88" s="168" t="s">
        <v>295</v>
      </c>
      <c r="D88" s="38">
        <v>1</v>
      </c>
      <c r="E88" s="39">
        <v>34.44</v>
      </c>
      <c r="F88" s="39">
        <f t="shared" si="4"/>
        <v>5.603948896631824</v>
      </c>
      <c r="G88" s="40">
        <f t="shared" si="5"/>
        <v>5</v>
      </c>
      <c r="H88" s="41">
        <f t="shared" si="6"/>
        <v>0</v>
      </c>
      <c r="I88" s="42">
        <f t="shared" si="7"/>
        <v>5</v>
      </c>
      <c r="J88" s="47">
        <v>9</v>
      </c>
    </row>
    <row r="89" spans="1:10" ht="15">
      <c r="A89" s="163">
        <v>112</v>
      </c>
      <c r="B89" s="166" t="s">
        <v>116</v>
      </c>
      <c r="C89" s="166" t="s">
        <v>296</v>
      </c>
      <c r="D89" s="38"/>
      <c r="E89" s="39">
        <v>41.29</v>
      </c>
      <c r="F89" s="39">
        <f t="shared" si="4"/>
        <v>4.674255267619278</v>
      </c>
      <c r="G89" s="40">
        <f t="shared" si="5"/>
        <v>0</v>
      </c>
      <c r="H89" s="41">
        <f t="shared" si="6"/>
        <v>0</v>
      </c>
      <c r="I89" s="42">
        <f t="shared" si="7"/>
        <v>0</v>
      </c>
      <c r="J89" s="47">
        <v>6</v>
      </c>
    </row>
    <row r="90" spans="1:10" ht="15">
      <c r="A90" s="163">
        <v>113</v>
      </c>
      <c r="B90" s="176" t="s">
        <v>66</v>
      </c>
      <c r="C90" s="176" t="s">
        <v>235</v>
      </c>
      <c r="D90" s="38">
        <v>2</v>
      </c>
      <c r="E90" s="39">
        <v>56.87</v>
      </c>
      <c r="F90" s="39">
        <f t="shared" si="4"/>
        <v>3.3937049410937226</v>
      </c>
      <c r="G90" s="40">
        <f t="shared" si="5"/>
        <v>10</v>
      </c>
      <c r="H90" s="41">
        <f t="shared" si="6"/>
        <v>0</v>
      </c>
      <c r="I90" s="42">
        <f t="shared" si="7"/>
        <v>10</v>
      </c>
      <c r="J90" s="47">
        <v>21</v>
      </c>
    </row>
    <row r="91" spans="1:10" ht="15">
      <c r="A91" s="163">
        <v>114</v>
      </c>
      <c r="B91" s="167" t="s">
        <v>195</v>
      </c>
      <c r="C91" s="167" t="s">
        <v>297</v>
      </c>
      <c r="D91" s="38"/>
      <c r="E91" s="39">
        <v>37.06</v>
      </c>
      <c r="F91" s="39">
        <f t="shared" si="4"/>
        <v>5.207771181867242</v>
      </c>
      <c r="G91" s="40">
        <f t="shared" si="5"/>
        <v>0</v>
      </c>
      <c r="H91" s="41">
        <f t="shared" si="6"/>
        <v>0</v>
      </c>
      <c r="I91" s="42">
        <f t="shared" si="7"/>
        <v>0</v>
      </c>
      <c r="J91" s="47">
        <v>2</v>
      </c>
    </row>
    <row r="92" spans="1:10" ht="15">
      <c r="A92" s="163">
        <v>115</v>
      </c>
      <c r="B92" s="168" t="s">
        <v>51</v>
      </c>
      <c r="C92" s="168" t="s">
        <v>298</v>
      </c>
      <c r="D92" s="38"/>
      <c r="E92" s="39">
        <v>38.04</v>
      </c>
      <c r="F92" s="39">
        <f t="shared" si="4"/>
        <v>5.07360672975815</v>
      </c>
      <c r="G92" s="40">
        <f t="shared" si="5"/>
        <v>0</v>
      </c>
      <c r="H92" s="41">
        <f t="shared" si="6"/>
        <v>0</v>
      </c>
      <c r="I92" s="42">
        <f t="shared" si="7"/>
        <v>0</v>
      </c>
      <c r="J92" s="47">
        <v>3</v>
      </c>
    </row>
    <row r="93" spans="1:10" ht="15">
      <c r="A93" s="163">
        <v>116</v>
      </c>
      <c r="B93" s="165" t="s">
        <v>31</v>
      </c>
      <c r="C93" s="165" t="s">
        <v>299</v>
      </c>
      <c r="D93" s="38">
        <v>1</v>
      </c>
      <c r="E93" s="39">
        <v>53.16</v>
      </c>
      <c r="F93" s="39">
        <f t="shared" si="4"/>
        <v>3.630549285176825</v>
      </c>
      <c r="G93" s="40">
        <f t="shared" si="5"/>
        <v>5</v>
      </c>
      <c r="H93" s="41">
        <f t="shared" si="6"/>
        <v>0</v>
      </c>
      <c r="I93" s="42">
        <f t="shared" si="7"/>
        <v>5</v>
      </c>
      <c r="J93" s="47">
        <v>16</v>
      </c>
    </row>
    <row r="94" spans="1:10" ht="15">
      <c r="A94" s="163">
        <v>119</v>
      </c>
      <c r="B94" s="174" t="s">
        <v>65</v>
      </c>
      <c r="C94" s="174" t="s">
        <v>301</v>
      </c>
      <c r="D94" s="38">
        <v>1</v>
      </c>
      <c r="E94" s="39">
        <v>43.65</v>
      </c>
      <c r="F94" s="39">
        <f t="shared" si="4"/>
        <v>4.421534936998855</v>
      </c>
      <c r="G94" s="40">
        <f t="shared" si="5"/>
        <v>5</v>
      </c>
      <c r="H94" s="41">
        <f t="shared" si="6"/>
        <v>0</v>
      </c>
      <c r="I94" s="42">
        <f t="shared" si="7"/>
        <v>5</v>
      </c>
      <c r="J94" s="47">
        <v>14</v>
      </c>
    </row>
  </sheetData>
  <sheetProtection/>
  <mergeCells count="9">
    <mergeCell ref="B10:J10"/>
    <mergeCell ref="A6:A8"/>
    <mergeCell ref="B6:C6"/>
    <mergeCell ref="J6:J8"/>
    <mergeCell ref="B7:B8"/>
    <mergeCell ref="C7:C8"/>
    <mergeCell ref="D7:D8"/>
    <mergeCell ref="E7:E8"/>
    <mergeCell ref="G7:I7"/>
  </mergeCells>
  <conditionalFormatting sqref="I11:I42 I44:I64 I66:I94">
    <cfRule type="cellIs" priority="1" dxfId="2" operator="between" stopIfTrue="1">
      <formula>10.01</formula>
      <formula>49</formula>
    </cfRule>
    <cfRule type="cellIs" priority="2" dxfId="1" operator="between" stopIfTrue="1">
      <formula>5.01</formula>
      <formula>10</formula>
    </cfRule>
    <cfRule type="cellIs" priority="3" dxfId="0" operator="between" stopIfTrue="1">
      <formula>0.01</formula>
      <formula>5</formula>
    </cfRule>
    <cfRule type="cellIs" priority="4" dxfId="9" operator="equal" stopIfTrue="1">
      <formula>0</formula>
    </cfRule>
  </conditionalFormatting>
  <hyperlinks>
    <hyperlink ref="C31" r:id="rId1" display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/>
    <hyperlink ref="C61" r:id="rId2" display="http://flyland.lv/pedigree/reila"/>
  </hyperlinks>
  <printOptions/>
  <pageMargins left="0.25" right="0.25" top="0.75" bottom="0.75" header="0.3" footer="0.3"/>
  <pageSetup fitToHeight="0" fitToWidth="1" orientation="landscape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R186"/>
  <sheetViews>
    <sheetView zoomScale="85" zoomScaleNormal="85" zoomScalePageLayoutView="0" workbookViewId="0" topLeftCell="A91">
      <selection activeCell="M77" sqref="M77"/>
    </sheetView>
  </sheetViews>
  <sheetFormatPr defaultColWidth="9.140625" defaultRowHeight="12.75"/>
  <cols>
    <col min="1" max="1" width="6.8515625" style="58" customWidth="1"/>
    <col min="2" max="2" width="15.140625" style="58" customWidth="1"/>
    <col min="3" max="3" width="10.7109375" style="58" customWidth="1"/>
    <col min="4" max="4" width="6.00390625" style="58" customWidth="1"/>
    <col min="5" max="5" width="7.28125" style="58" customWidth="1"/>
    <col min="6" max="6" width="6.57421875" style="58" customWidth="1"/>
    <col min="7" max="7" width="7.00390625" style="58" customWidth="1"/>
    <col min="8" max="8" width="6.140625" style="58" customWidth="1"/>
    <col min="9" max="9" width="8.57421875" style="58" customWidth="1"/>
    <col min="10" max="10" width="7.421875" style="58" customWidth="1"/>
    <col min="11" max="11" width="7.140625" style="58" customWidth="1"/>
    <col min="12" max="12" width="3.57421875" style="58" customWidth="1"/>
    <col min="13" max="13" width="6.421875" style="58" customWidth="1"/>
    <col min="14" max="14" width="9.140625" style="58" customWidth="1"/>
    <col min="15" max="15" width="6.8515625" style="58" customWidth="1"/>
    <col min="16" max="16" width="7.140625" style="58" customWidth="1"/>
    <col min="17" max="17" width="9.140625" style="58" customWidth="1"/>
    <col min="18" max="18" width="7.7109375" style="58" customWidth="1"/>
    <col min="19" max="19" width="6.421875" style="58" customWidth="1"/>
    <col min="20" max="20" width="8.7109375" style="58" customWidth="1"/>
    <col min="21" max="21" width="5.421875" style="58" customWidth="1"/>
    <col min="22" max="22" width="8.57421875" style="58" customWidth="1"/>
    <col min="23" max="23" width="9.28125" style="58" customWidth="1"/>
    <col min="24" max="24" width="8.28125" style="58" customWidth="1"/>
    <col min="25" max="25" width="7.421875" style="58" customWidth="1"/>
    <col min="26" max="26" width="10.28125" style="58" customWidth="1"/>
    <col min="27" max="16384" width="9.140625" style="58" customWidth="1"/>
  </cols>
  <sheetData>
    <row r="2" spans="1:26" ht="33">
      <c r="A2" s="53"/>
      <c r="B2" s="80" t="s">
        <v>68</v>
      </c>
      <c r="C2" s="55"/>
      <c r="D2" s="112" t="s">
        <v>331</v>
      </c>
      <c r="E2" s="53"/>
      <c r="F2" s="53"/>
      <c r="G2" s="53"/>
      <c r="H2" s="53"/>
      <c r="I2" s="53"/>
      <c r="J2" s="56"/>
      <c r="K2" s="56"/>
      <c r="L2" s="56"/>
      <c r="M2" s="53"/>
      <c r="N2" s="81" t="s">
        <v>131</v>
      </c>
      <c r="O2" s="57"/>
      <c r="P2" s="53"/>
      <c r="Q2" s="57"/>
      <c r="R2" s="53"/>
      <c r="S2" s="56"/>
      <c r="T2" s="56"/>
      <c r="U2" s="56"/>
      <c r="V2" s="56"/>
      <c r="W2" s="56"/>
      <c r="X2" s="56"/>
      <c r="Y2" s="56"/>
      <c r="Z2" s="56"/>
    </row>
    <row r="3" spans="1:26" ht="18.75">
      <c r="A3" s="53"/>
      <c r="B3" s="79" t="s">
        <v>22</v>
      </c>
      <c r="C3" s="55"/>
      <c r="D3" s="53"/>
      <c r="E3" s="53"/>
      <c r="F3" s="53"/>
      <c r="G3" s="53"/>
      <c r="H3" s="53"/>
      <c r="I3" s="53"/>
      <c r="J3" s="56"/>
      <c r="K3" s="56"/>
      <c r="L3" s="56"/>
      <c r="M3" s="53"/>
      <c r="N3" s="53"/>
      <c r="O3" s="53"/>
      <c r="P3" s="53"/>
      <c r="Q3" s="53"/>
      <c r="R3" s="53"/>
      <c r="S3" s="56"/>
      <c r="T3" s="56"/>
      <c r="U3" s="56"/>
      <c r="V3" s="56"/>
      <c r="W3" s="56"/>
      <c r="X3" s="56"/>
      <c r="Y3" s="56"/>
      <c r="Z3" s="56"/>
    </row>
    <row r="4" spans="1:26" ht="19.5">
      <c r="A4" s="56"/>
      <c r="B4" s="59"/>
      <c r="C4" s="60"/>
      <c r="D4" s="105" t="s">
        <v>93</v>
      </c>
      <c r="E4" s="106"/>
      <c r="F4" s="107"/>
      <c r="G4" s="108"/>
      <c r="H4" s="108"/>
      <c r="I4" s="108"/>
      <c r="J4" s="53"/>
      <c r="K4" s="53"/>
      <c r="L4" s="108"/>
      <c r="M4" s="108"/>
      <c r="N4" s="109" t="s">
        <v>49</v>
      </c>
      <c r="O4" s="106"/>
      <c r="P4" s="84"/>
      <c r="Q4" s="85"/>
      <c r="R4" s="85"/>
      <c r="S4" s="53"/>
      <c r="T4" s="53"/>
      <c r="U4" s="53"/>
      <c r="V4" s="53"/>
      <c r="W4" s="53"/>
      <c r="X4" s="53"/>
      <c r="Y4" s="53"/>
      <c r="Z4" s="53"/>
    </row>
    <row r="5" spans="1:21" ht="15.75" customHeight="1" thickBot="1">
      <c r="A5" s="56"/>
      <c r="B5" s="61"/>
      <c r="C5" s="60"/>
      <c r="D5" s="87" t="s">
        <v>3</v>
      </c>
      <c r="E5" s="88">
        <v>163</v>
      </c>
      <c r="F5" s="89" t="s">
        <v>24</v>
      </c>
      <c r="G5" s="85" t="s">
        <v>14</v>
      </c>
      <c r="H5" s="90">
        <v>3.4</v>
      </c>
      <c r="I5" s="91" t="s">
        <v>0</v>
      </c>
      <c r="L5" s="78"/>
      <c r="M5" s="334" t="s">
        <v>3</v>
      </c>
      <c r="N5" s="334"/>
      <c r="O5" s="88">
        <v>193</v>
      </c>
      <c r="P5" s="89" t="s">
        <v>24</v>
      </c>
      <c r="Q5" s="85" t="s">
        <v>14</v>
      </c>
      <c r="R5" s="90">
        <v>3.2</v>
      </c>
      <c r="U5" s="62" t="s">
        <v>0</v>
      </c>
    </row>
    <row r="6" spans="1:26" ht="14.25" customHeight="1" thickBot="1" thickTop="1">
      <c r="A6" s="359" t="s">
        <v>6</v>
      </c>
      <c r="B6" s="362"/>
      <c r="C6" s="363"/>
      <c r="D6" s="92"/>
      <c r="E6" s="93" t="s">
        <v>7</v>
      </c>
      <c r="F6" s="93"/>
      <c r="G6" s="94">
        <v>48</v>
      </c>
      <c r="H6" s="95"/>
      <c r="I6" s="96">
        <v>96</v>
      </c>
      <c r="J6" s="253"/>
      <c r="K6" s="253"/>
      <c r="L6" s="364" t="s">
        <v>1</v>
      </c>
      <c r="M6" s="97"/>
      <c r="N6" s="93" t="s">
        <v>7</v>
      </c>
      <c r="O6" s="93"/>
      <c r="P6" s="94">
        <v>60</v>
      </c>
      <c r="Q6" s="95"/>
      <c r="R6" s="96">
        <v>120</v>
      </c>
      <c r="S6" s="252"/>
      <c r="T6" s="252"/>
      <c r="U6" s="367" t="s">
        <v>1</v>
      </c>
      <c r="V6" s="402" t="s">
        <v>19</v>
      </c>
      <c r="W6" s="403"/>
      <c r="X6" s="403"/>
      <c r="Y6" s="403"/>
      <c r="Z6" s="404"/>
    </row>
    <row r="7" spans="1:26" ht="14.25" customHeight="1" thickTop="1">
      <c r="A7" s="360"/>
      <c r="B7" s="373" t="s">
        <v>4</v>
      </c>
      <c r="C7" s="373" t="s">
        <v>5</v>
      </c>
      <c r="D7" s="375" t="s">
        <v>8</v>
      </c>
      <c r="E7" s="377" t="s">
        <v>10</v>
      </c>
      <c r="F7" s="98" t="s">
        <v>16</v>
      </c>
      <c r="G7" s="384" t="s">
        <v>9</v>
      </c>
      <c r="H7" s="385"/>
      <c r="I7" s="386"/>
      <c r="J7" s="248"/>
      <c r="K7" s="248" t="s">
        <v>329</v>
      </c>
      <c r="L7" s="365"/>
      <c r="M7" s="387" t="s">
        <v>8</v>
      </c>
      <c r="N7" s="377" t="s">
        <v>10</v>
      </c>
      <c r="O7" s="98" t="s">
        <v>16</v>
      </c>
      <c r="P7" s="384" t="s">
        <v>9</v>
      </c>
      <c r="Q7" s="385"/>
      <c r="R7" s="386"/>
      <c r="S7" s="248"/>
      <c r="T7" s="248" t="s">
        <v>329</v>
      </c>
      <c r="U7" s="368"/>
      <c r="V7" s="395" t="s">
        <v>20</v>
      </c>
      <c r="W7" s="397" t="s">
        <v>21</v>
      </c>
      <c r="X7" s="248"/>
      <c r="Y7" s="248" t="s">
        <v>329</v>
      </c>
      <c r="Z7" s="393" t="s">
        <v>15</v>
      </c>
    </row>
    <row r="8" spans="1:26" ht="18.75" customHeight="1" thickBot="1">
      <c r="A8" s="361"/>
      <c r="B8" s="374"/>
      <c r="C8" s="374"/>
      <c r="D8" s="376"/>
      <c r="E8" s="378"/>
      <c r="F8" s="100" t="s">
        <v>0</v>
      </c>
      <c r="G8" s="101" t="s">
        <v>12</v>
      </c>
      <c r="H8" s="102" t="s">
        <v>13</v>
      </c>
      <c r="I8" s="103" t="s">
        <v>11</v>
      </c>
      <c r="J8" s="249" t="s">
        <v>328</v>
      </c>
      <c r="K8" s="249" t="s">
        <v>330</v>
      </c>
      <c r="L8" s="366"/>
      <c r="M8" s="388"/>
      <c r="N8" s="378"/>
      <c r="O8" s="99" t="s">
        <v>0</v>
      </c>
      <c r="P8" s="101" t="s">
        <v>12</v>
      </c>
      <c r="Q8" s="102" t="s">
        <v>13</v>
      </c>
      <c r="R8" s="104" t="s">
        <v>11</v>
      </c>
      <c r="S8" s="249" t="s">
        <v>328</v>
      </c>
      <c r="T8" s="249" t="s">
        <v>330</v>
      </c>
      <c r="U8" s="369"/>
      <c r="V8" s="396"/>
      <c r="W8" s="398"/>
      <c r="X8" s="249" t="s">
        <v>328</v>
      </c>
      <c r="Y8" s="249" t="s">
        <v>330</v>
      </c>
      <c r="Z8" s="394"/>
    </row>
    <row r="9" spans="1:26" ht="12.75" customHeight="1" thickTop="1">
      <c r="A9" s="63"/>
      <c r="B9" s="64"/>
      <c r="C9" s="64"/>
      <c r="D9" s="63"/>
      <c r="E9" s="63"/>
      <c r="F9" s="63"/>
      <c r="G9" s="63"/>
      <c r="H9" s="63"/>
      <c r="I9" s="63"/>
      <c r="J9" s="63"/>
      <c r="K9" s="63"/>
      <c r="L9" s="65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.75">
      <c r="A10" s="66"/>
      <c r="B10" s="381" t="s">
        <v>303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3"/>
    </row>
    <row r="11" spans="1:26" s="74" customFormat="1" ht="15">
      <c r="A11" s="193">
        <v>77</v>
      </c>
      <c r="B11" s="200" t="s">
        <v>86</v>
      </c>
      <c r="C11" s="201" t="s">
        <v>87</v>
      </c>
      <c r="D11" s="38"/>
      <c r="E11" s="39">
        <v>47</v>
      </c>
      <c r="F11" s="39">
        <f>$E$5/E11</f>
        <v>3.4680851063829787</v>
      </c>
      <c r="G11" s="40">
        <f>IF(OR(D11="diskv.",D11="n"),50,5*D11)</f>
        <v>0</v>
      </c>
      <c r="H11" s="41">
        <f>IF(E11="-","-",(IF(E11&gt;I$6,"diskv.",IF(E11&gt;G$6,E11-G$6,0))))</f>
        <v>0</v>
      </c>
      <c r="I11" s="42">
        <f>G11+H11</f>
        <v>0</v>
      </c>
      <c r="J11" s="230">
        <f>SUM(E13:E14,E11)</f>
        <v>122.33</v>
      </c>
      <c r="K11" s="230">
        <f>SUM(I11,I13:I14)</f>
        <v>0</v>
      </c>
      <c r="L11" s="231">
        <v>3</v>
      </c>
      <c r="M11" s="67">
        <v>1</v>
      </c>
      <c r="N11" s="68">
        <v>51.11</v>
      </c>
      <c r="O11" s="68">
        <f>$O$5/N11</f>
        <v>3.776169047153199</v>
      </c>
      <c r="P11" s="69">
        <f>IF(OR(M11="diskv.",M11="n"),50,5*M11)</f>
        <v>5</v>
      </c>
      <c r="Q11" s="70">
        <f>IF(N11="-","-",(IF(N11&gt;R$6,"diskv.",IF(N11&gt;P$6,N11-P$6,0))))</f>
        <v>0</v>
      </c>
      <c r="R11" s="71">
        <f aca="true" t="shared" si="0" ref="R11:R34">P11+Q11</f>
        <v>5</v>
      </c>
      <c r="S11" s="230">
        <f>SUM(N11,N13:N14)</f>
        <v>131.7</v>
      </c>
      <c r="T11" s="230">
        <f>SUM(R11,R13:R14)</f>
        <v>10</v>
      </c>
      <c r="U11" s="231"/>
      <c r="V11" s="73">
        <f>E11+N11</f>
        <v>98.11</v>
      </c>
      <c r="W11" s="71">
        <f>I11+R11</f>
        <v>5</v>
      </c>
      <c r="X11" s="230">
        <f>SUM(J11,S11)</f>
        <v>254.02999999999997</v>
      </c>
      <c r="Y11" s="230">
        <f>SUM(K11,T11)</f>
        <v>10</v>
      </c>
      <c r="Z11" s="231">
        <v>2</v>
      </c>
    </row>
    <row r="12" spans="1:26" s="74" customFormat="1" ht="15">
      <c r="A12" s="193">
        <v>62</v>
      </c>
      <c r="B12" s="202" t="s">
        <v>76</v>
      </c>
      <c r="C12" s="203" t="s">
        <v>246</v>
      </c>
      <c r="D12" s="38">
        <v>1</v>
      </c>
      <c r="E12" s="39">
        <v>39.47</v>
      </c>
      <c r="F12" s="39">
        <f>$E$5/E12</f>
        <v>4.129718773752217</v>
      </c>
      <c r="G12" s="40">
        <f>IF(OR(D12="diskv.",D12="n"),50,5*D12)</f>
        <v>5</v>
      </c>
      <c r="H12" s="41">
        <f>IF(E12="-","-",(IF(E12&gt;I$6,"diskv.",IF(E12&gt;G$6,E12-G$6,0))))</f>
        <v>0</v>
      </c>
      <c r="I12" s="42">
        <f>G12+H12</f>
        <v>5</v>
      </c>
      <c r="J12" s="250"/>
      <c r="K12" s="250"/>
      <c r="L12" s="246"/>
      <c r="M12" s="67">
        <v>2</v>
      </c>
      <c r="N12" s="68">
        <v>42.81</v>
      </c>
      <c r="O12" s="68">
        <f aca="true" t="shared" si="1" ref="O12:O34">$O$5/N12</f>
        <v>4.50829245503387</v>
      </c>
      <c r="P12" s="69">
        <f aca="true" t="shared" si="2" ref="P12:P36">IF(OR(M12="diskv.",M12="n"),50,5*M12)</f>
        <v>10</v>
      </c>
      <c r="Q12" s="70">
        <f aca="true" t="shared" si="3" ref="Q12:Q36">IF(N12="-","-",(IF(N12&gt;R$6,"diskv.",IF(N12&gt;P$6,N12-P$6,0))))</f>
        <v>0</v>
      </c>
      <c r="R12" s="71">
        <f t="shared" si="0"/>
        <v>10</v>
      </c>
      <c r="S12" s="250"/>
      <c r="T12" s="250"/>
      <c r="U12" s="246"/>
      <c r="V12" s="73">
        <f>E12+N12</f>
        <v>82.28</v>
      </c>
      <c r="W12" s="71">
        <f>I12+R12</f>
        <v>15</v>
      </c>
      <c r="X12" s="250"/>
      <c r="Y12" s="250"/>
      <c r="Z12" s="246"/>
    </row>
    <row r="13" spans="1:26" s="74" customFormat="1" ht="15">
      <c r="A13" s="204">
        <v>114</v>
      </c>
      <c r="B13" s="202" t="s">
        <v>195</v>
      </c>
      <c r="C13" s="203" t="s">
        <v>297</v>
      </c>
      <c r="D13" s="38"/>
      <c r="E13" s="39">
        <v>34.67</v>
      </c>
      <c r="F13" s="39">
        <f>$E$5/E13</f>
        <v>4.701471012402654</v>
      </c>
      <c r="G13" s="40">
        <f>IF(OR(D13="diskv.",D13="n"),50,5*D13)</f>
        <v>0</v>
      </c>
      <c r="H13" s="41">
        <f>IF(E13="-","-",(IF(E13&gt;I$6,"diskv.",IF(E13&gt;G$6,E13-G$6,0))))</f>
        <v>0</v>
      </c>
      <c r="I13" s="42">
        <f>G13+H13</f>
        <v>0</v>
      </c>
      <c r="J13" s="250"/>
      <c r="K13" s="250"/>
      <c r="L13" s="246"/>
      <c r="M13" s="38"/>
      <c r="N13" s="39">
        <v>37.06</v>
      </c>
      <c r="O13" s="68">
        <f t="shared" si="1"/>
        <v>5.207771181867242</v>
      </c>
      <c r="P13" s="69">
        <f t="shared" si="2"/>
        <v>0</v>
      </c>
      <c r="Q13" s="70">
        <f t="shared" si="3"/>
        <v>0</v>
      </c>
      <c r="R13" s="71">
        <f t="shared" si="0"/>
        <v>0</v>
      </c>
      <c r="S13" s="250"/>
      <c r="T13" s="250"/>
      <c r="U13" s="246"/>
      <c r="V13" s="73">
        <f>E13+N13</f>
        <v>71.73</v>
      </c>
      <c r="W13" s="71">
        <f>I13+R13</f>
        <v>0</v>
      </c>
      <c r="X13" s="250"/>
      <c r="Y13" s="250"/>
      <c r="Z13" s="246"/>
    </row>
    <row r="14" spans="1:26" s="74" customFormat="1" ht="15">
      <c r="A14" s="204">
        <v>85</v>
      </c>
      <c r="B14" s="202" t="s">
        <v>195</v>
      </c>
      <c r="C14" s="203" t="s">
        <v>18</v>
      </c>
      <c r="D14" s="38"/>
      <c r="E14" s="39">
        <v>40.66</v>
      </c>
      <c r="F14" s="39">
        <f>$E$5/E14</f>
        <v>4.008853910477128</v>
      </c>
      <c r="G14" s="40">
        <f>IF(OR(D14="diskv.",D14="n"),50,5*D14)</f>
        <v>0</v>
      </c>
      <c r="H14" s="41">
        <f>IF(E14="-","-",(IF(E14&gt;I$6,"diskv.",IF(E14&gt;G$6,E14-G$6,0))))</f>
        <v>0</v>
      </c>
      <c r="I14" s="42">
        <f>G14+H14</f>
        <v>0</v>
      </c>
      <c r="J14" s="251"/>
      <c r="K14" s="251"/>
      <c r="L14" s="247"/>
      <c r="M14" s="67">
        <v>1</v>
      </c>
      <c r="N14" s="68">
        <v>43.53</v>
      </c>
      <c r="O14" s="68">
        <f t="shared" si="1"/>
        <v>4.4337238685963705</v>
      </c>
      <c r="P14" s="69">
        <v>5</v>
      </c>
      <c r="Q14" s="70">
        <f t="shared" si="3"/>
        <v>0</v>
      </c>
      <c r="R14" s="71">
        <f t="shared" si="0"/>
        <v>5</v>
      </c>
      <c r="S14" s="251"/>
      <c r="T14" s="251"/>
      <c r="U14" s="247"/>
      <c r="V14" s="73">
        <f>E14+N14</f>
        <v>84.19</v>
      </c>
      <c r="W14" s="71">
        <f>I14+R14</f>
        <v>5</v>
      </c>
      <c r="X14" s="251"/>
      <c r="Y14" s="251"/>
      <c r="Z14" s="247"/>
    </row>
    <row r="15" spans="1:26" ht="15.75">
      <c r="A15" s="66"/>
      <c r="B15" s="381" t="s">
        <v>304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3"/>
    </row>
    <row r="16" spans="1:26" s="74" customFormat="1" ht="15">
      <c r="A16" s="204">
        <v>55</v>
      </c>
      <c r="B16" s="205" t="s">
        <v>17</v>
      </c>
      <c r="C16" s="206" t="s">
        <v>283</v>
      </c>
      <c r="D16" s="38" t="s">
        <v>333</v>
      </c>
      <c r="E16" s="39"/>
      <c r="F16" s="39" t="e">
        <f>$E$5/E16</f>
        <v>#DIV/0!</v>
      </c>
      <c r="G16" s="40" t="e">
        <f>IF(OR(D16="diskv.",D16="n"),50,5*D16)</f>
        <v>#VALUE!</v>
      </c>
      <c r="H16" s="41">
        <f>IF(E16="-","-",(IF(E16&gt;I$6,"diskv.",IF(E16&gt;G$6,E16-G$6,0))))</f>
        <v>0</v>
      </c>
      <c r="I16" s="42">
        <v>50</v>
      </c>
      <c r="J16" s="230">
        <f>SUM(E17,E18)</f>
        <v>84.71000000000001</v>
      </c>
      <c r="K16" s="230">
        <f>SUM(I16:I18)</f>
        <v>60</v>
      </c>
      <c r="L16" s="231">
        <v>15</v>
      </c>
      <c r="M16" s="38">
        <v>1</v>
      </c>
      <c r="N16" s="39">
        <v>39.1</v>
      </c>
      <c r="O16" s="68">
        <f t="shared" si="1"/>
        <v>4.936061381074168</v>
      </c>
      <c r="P16" s="69">
        <f t="shared" si="2"/>
        <v>5</v>
      </c>
      <c r="Q16" s="70">
        <f t="shared" si="3"/>
        <v>0</v>
      </c>
      <c r="R16" s="71">
        <f t="shared" si="0"/>
        <v>5</v>
      </c>
      <c r="S16" s="230">
        <f>SUM(N16,N18:N19)</f>
        <v>134.01</v>
      </c>
      <c r="T16" s="230">
        <f>SUM(R16,R18:R19)</f>
        <v>10</v>
      </c>
      <c r="U16" s="231"/>
      <c r="V16" s="73">
        <f>E16+N16</f>
        <v>39.1</v>
      </c>
      <c r="W16" s="71">
        <f>I16+R16</f>
        <v>55</v>
      </c>
      <c r="X16" s="230">
        <f>SUM(J16,S16)</f>
        <v>218.72</v>
      </c>
      <c r="Y16" s="230">
        <f>SUM(K16,T16)</f>
        <v>70</v>
      </c>
      <c r="Z16" s="231">
        <v>11</v>
      </c>
    </row>
    <row r="17" spans="1:26" s="74" customFormat="1" ht="15">
      <c r="A17" s="204">
        <v>80</v>
      </c>
      <c r="B17" s="205" t="s">
        <v>17</v>
      </c>
      <c r="C17" s="206" t="s">
        <v>18</v>
      </c>
      <c r="D17" s="38">
        <v>1</v>
      </c>
      <c r="E17" s="39">
        <v>38.4</v>
      </c>
      <c r="F17" s="39">
        <f>$E$5/E17</f>
        <v>4.244791666666667</v>
      </c>
      <c r="G17" s="40">
        <f>IF(OR(D17="diskv.",D17="n"),50,5*D17)</f>
        <v>5</v>
      </c>
      <c r="H17" s="41">
        <f>IF(E17="-","-",(IF(E17&gt;I$6,"diskv.",IF(E17&gt;G$6,E17-G$6,0))))</f>
        <v>0</v>
      </c>
      <c r="I17" s="42">
        <f>G17+H17</f>
        <v>5</v>
      </c>
      <c r="J17" s="250"/>
      <c r="K17" s="250"/>
      <c r="L17" s="246"/>
      <c r="M17" s="67">
        <v>3</v>
      </c>
      <c r="N17" s="68">
        <v>44.65</v>
      </c>
      <c r="O17" s="68">
        <f t="shared" si="1"/>
        <v>4.322508398656215</v>
      </c>
      <c r="P17" s="69">
        <f t="shared" si="2"/>
        <v>15</v>
      </c>
      <c r="Q17" s="70">
        <f t="shared" si="3"/>
        <v>0</v>
      </c>
      <c r="R17" s="71">
        <f t="shared" si="0"/>
        <v>15</v>
      </c>
      <c r="S17" s="250"/>
      <c r="T17" s="250"/>
      <c r="U17" s="246"/>
      <c r="V17" s="73">
        <f>E17+N17</f>
        <v>83.05</v>
      </c>
      <c r="W17" s="71">
        <f>I17+R17</f>
        <v>20</v>
      </c>
      <c r="X17" s="250"/>
      <c r="Y17" s="250"/>
      <c r="Z17" s="246"/>
    </row>
    <row r="18" spans="1:26" s="74" customFormat="1" ht="15">
      <c r="A18" s="204">
        <v>73</v>
      </c>
      <c r="B18" s="205" t="s">
        <v>182</v>
      </c>
      <c r="C18" s="206" t="s">
        <v>254</v>
      </c>
      <c r="D18" s="38">
        <v>1</v>
      </c>
      <c r="E18" s="39">
        <v>46.31</v>
      </c>
      <c r="F18" s="39">
        <f>$E$5/E18</f>
        <v>3.51975815158713</v>
      </c>
      <c r="G18" s="40">
        <f>IF(OR(D18="diskv.",D18="n"),50,5*D18)</f>
        <v>5</v>
      </c>
      <c r="H18" s="41">
        <f>IF(E18="-","-",(IF(E18&gt;I$6,"diskv.",IF(E18&gt;G$6,E18-G$6,0))))</f>
        <v>0</v>
      </c>
      <c r="I18" s="42">
        <f>G18+H18</f>
        <v>5</v>
      </c>
      <c r="J18" s="250"/>
      <c r="K18" s="250"/>
      <c r="L18" s="246"/>
      <c r="M18" s="67"/>
      <c r="N18" s="68">
        <v>46.63</v>
      </c>
      <c r="O18" s="68">
        <f t="shared" si="1"/>
        <v>4.1389663306883975</v>
      </c>
      <c r="P18" s="69">
        <f t="shared" si="2"/>
        <v>0</v>
      </c>
      <c r="Q18" s="70">
        <f t="shared" si="3"/>
        <v>0</v>
      </c>
      <c r="R18" s="71">
        <f t="shared" si="0"/>
        <v>0</v>
      </c>
      <c r="S18" s="250"/>
      <c r="T18" s="250"/>
      <c r="U18" s="246"/>
      <c r="V18" s="73">
        <f>E18+N18</f>
        <v>92.94</v>
      </c>
      <c r="W18" s="71">
        <f>I18+R18</f>
        <v>5</v>
      </c>
      <c r="X18" s="250"/>
      <c r="Y18" s="250"/>
      <c r="Z18" s="246"/>
    </row>
    <row r="19" spans="1:26" s="74" customFormat="1" ht="15">
      <c r="A19" s="204">
        <v>24</v>
      </c>
      <c r="B19" s="199" t="s">
        <v>17</v>
      </c>
      <c r="C19" s="207" t="s">
        <v>136</v>
      </c>
      <c r="D19" s="38" t="s">
        <v>333</v>
      </c>
      <c r="E19" s="39"/>
      <c r="F19" s="39" t="e">
        <f>$E$5/E19</f>
        <v>#DIV/0!</v>
      </c>
      <c r="G19" s="40" t="e">
        <f>IF(OR(D19="diskv.",D19="n"),50,5*D19)</f>
        <v>#VALUE!</v>
      </c>
      <c r="H19" s="41">
        <f>IF(E19="-","-",(IF(E19&gt;I$6,"diskv.",IF(E19&gt;G$6,E19-G$6,0))))</f>
        <v>0</v>
      </c>
      <c r="I19" s="42">
        <v>50</v>
      </c>
      <c r="J19" s="251"/>
      <c r="K19" s="251"/>
      <c r="L19" s="247"/>
      <c r="M19" s="67">
        <v>1</v>
      </c>
      <c r="N19" s="68">
        <v>48.28</v>
      </c>
      <c r="O19" s="68">
        <f t="shared" si="1"/>
        <v>3.997514498757249</v>
      </c>
      <c r="P19" s="69">
        <f t="shared" si="2"/>
        <v>5</v>
      </c>
      <c r="Q19" s="70">
        <f t="shared" si="3"/>
        <v>0</v>
      </c>
      <c r="R19" s="71">
        <f t="shared" si="0"/>
        <v>5</v>
      </c>
      <c r="S19" s="251"/>
      <c r="T19" s="251"/>
      <c r="U19" s="247"/>
      <c r="V19" s="73">
        <f>E19+N19</f>
        <v>48.28</v>
      </c>
      <c r="W19" s="71">
        <f>I19+R19</f>
        <v>55</v>
      </c>
      <c r="X19" s="251"/>
      <c r="Y19" s="251"/>
      <c r="Z19" s="247"/>
    </row>
    <row r="20" spans="1:26" ht="15.75">
      <c r="A20" s="66"/>
      <c r="B20" s="381" t="s">
        <v>305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3"/>
    </row>
    <row r="21" spans="1:26" s="74" customFormat="1" ht="15">
      <c r="A21" s="204">
        <v>51</v>
      </c>
      <c r="B21" s="199" t="s">
        <v>53</v>
      </c>
      <c r="C21" s="207" t="s">
        <v>280</v>
      </c>
      <c r="D21" s="38">
        <v>2</v>
      </c>
      <c r="E21" s="39">
        <v>41.56</v>
      </c>
      <c r="F21" s="39">
        <f>$E$5/E21</f>
        <v>3.9220404234841193</v>
      </c>
      <c r="G21" s="40">
        <f>IF(OR(D21="diskv.",D21="n"),50,5*D21)</f>
        <v>10</v>
      </c>
      <c r="H21" s="41">
        <f>IF(E21="-","-",(IF(E21&gt;I$6,"diskv.",IF(E21&gt;G$6,E21-G$6,0))))</f>
        <v>0</v>
      </c>
      <c r="I21" s="42">
        <f>G21+H21</f>
        <v>10</v>
      </c>
      <c r="J21" s="230">
        <f>SUM(E21:E23)</f>
        <v>130.12</v>
      </c>
      <c r="K21" s="230">
        <f>SUM(I21:I23)</f>
        <v>10</v>
      </c>
      <c r="L21" s="231">
        <v>7</v>
      </c>
      <c r="M21" s="38" t="s">
        <v>333</v>
      </c>
      <c r="N21" s="39"/>
      <c r="O21" s="68" t="e">
        <f t="shared" si="1"/>
        <v>#DIV/0!</v>
      </c>
      <c r="P21" s="69" t="e">
        <f t="shared" si="2"/>
        <v>#VALUE!</v>
      </c>
      <c r="Q21" s="70">
        <f t="shared" si="3"/>
        <v>0</v>
      </c>
      <c r="R21" s="71" t="e">
        <f t="shared" si="0"/>
        <v>#VALUE!</v>
      </c>
      <c r="S21" s="230">
        <f>SUM(N22:N24)</f>
        <v>160.31</v>
      </c>
      <c r="T21" s="230">
        <f>SUM(R22:R24)</f>
        <v>25</v>
      </c>
      <c r="U21" s="231"/>
      <c r="V21" s="73">
        <f>E21+N21</f>
        <v>41.56</v>
      </c>
      <c r="W21" s="71" t="e">
        <f>I21+R21</f>
        <v>#VALUE!</v>
      </c>
      <c r="X21" s="230">
        <f>SUM(J21,S21)</f>
        <v>290.43</v>
      </c>
      <c r="Y21" s="230">
        <f>SUM(K21,T21)</f>
        <v>35</v>
      </c>
      <c r="Z21" s="231">
        <v>8</v>
      </c>
    </row>
    <row r="22" spans="1:26" s="74" customFormat="1" ht="15">
      <c r="A22" s="204">
        <v>68</v>
      </c>
      <c r="B22" s="202" t="s">
        <v>156</v>
      </c>
      <c r="C22" s="203" t="s">
        <v>188</v>
      </c>
      <c r="D22" s="38"/>
      <c r="E22" s="39">
        <v>45.96</v>
      </c>
      <c r="F22" s="39">
        <f>$E$5/E22</f>
        <v>3.546562228024369</v>
      </c>
      <c r="G22" s="40">
        <f>IF(OR(D22="diskv.",D22="n"),50,5*D22)</f>
        <v>0</v>
      </c>
      <c r="H22" s="41">
        <f>IF(E22="-","-",(IF(E22&gt;I$6,"diskv.",IF(E22&gt;G$6,E22-G$6,0))))</f>
        <v>0</v>
      </c>
      <c r="I22" s="42">
        <f>G22+H22</f>
        <v>0</v>
      </c>
      <c r="J22" s="250"/>
      <c r="K22" s="250"/>
      <c r="L22" s="246"/>
      <c r="M22" s="67"/>
      <c r="N22" s="68">
        <v>53.59</v>
      </c>
      <c r="O22" s="68">
        <f t="shared" si="1"/>
        <v>3.6014181750326553</v>
      </c>
      <c r="P22" s="69">
        <f t="shared" si="2"/>
        <v>0</v>
      </c>
      <c r="Q22" s="70">
        <f t="shared" si="3"/>
        <v>0</v>
      </c>
      <c r="R22" s="71">
        <f t="shared" si="0"/>
        <v>0</v>
      </c>
      <c r="S22" s="250"/>
      <c r="T22" s="250"/>
      <c r="U22" s="246"/>
      <c r="V22" s="73">
        <f>E22+N22</f>
        <v>99.55000000000001</v>
      </c>
      <c r="W22" s="71">
        <f>I22+R22</f>
        <v>0</v>
      </c>
      <c r="X22" s="250"/>
      <c r="Y22" s="250"/>
      <c r="Z22" s="246"/>
    </row>
    <row r="23" spans="1:26" s="74" customFormat="1" ht="15">
      <c r="A23" s="204">
        <v>36</v>
      </c>
      <c r="B23" s="208" t="s">
        <v>156</v>
      </c>
      <c r="C23" s="209" t="s">
        <v>235</v>
      </c>
      <c r="D23" s="38"/>
      <c r="E23" s="39">
        <v>42.6</v>
      </c>
      <c r="F23" s="39">
        <f>$E$5/E23</f>
        <v>3.8262910798122065</v>
      </c>
      <c r="G23" s="40">
        <f>IF(OR(D23="diskv.",D23="n"),50,5*D23)</f>
        <v>0</v>
      </c>
      <c r="H23" s="41">
        <f>IF(E23="-","-",(IF(E23&gt;I$6,"diskv.",IF(E23&gt;G$6,E23-G$6,0))))</f>
        <v>0</v>
      </c>
      <c r="I23" s="42">
        <f>G23+H23</f>
        <v>0</v>
      </c>
      <c r="J23" s="250"/>
      <c r="K23" s="250"/>
      <c r="L23" s="246"/>
      <c r="M23" s="67">
        <v>2</v>
      </c>
      <c r="N23" s="68">
        <v>53.03</v>
      </c>
      <c r="O23" s="68">
        <f t="shared" si="1"/>
        <v>3.6394493682821043</v>
      </c>
      <c r="P23" s="69">
        <f t="shared" si="2"/>
        <v>10</v>
      </c>
      <c r="Q23" s="70">
        <f t="shared" si="3"/>
        <v>0</v>
      </c>
      <c r="R23" s="71">
        <f t="shared" si="0"/>
        <v>10</v>
      </c>
      <c r="S23" s="250"/>
      <c r="T23" s="250"/>
      <c r="U23" s="246"/>
      <c r="V23" s="73">
        <f>E23+N23</f>
        <v>95.63</v>
      </c>
      <c r="W23" s="71">
        <f>I23+R23</f>
        <v>10</v>
      </c>
      <c r="X23" s="250"/>
      <c r="Y23" s="250"/>
      <c r="Z23" s="246"/>
    </row>
    <row r="24" spans="1:26" s="74" customFormat="1" ht="15">
      <c r="A24" s="204">
        <v>32</v>
      </c>
      <c r="B24" s="210" t="s">
        <v>144</v>
      </c>
      <c r="C24" s="211" t="s">
        <v>276</v>
      </c>
      <c r="D24" s="38">
        <v>2</v>
      </c>
      <c r="E24" s="39">
        <v>49.16</v>
      </c>
      <c r="F24" s="39">
        <f>$E$5/E24</f>
        <v>3.3157038242473558</v>
      </c>
      <c r="G24" s="40">
        <f>IF(OR(D24="diskv.",D24="n"),50,5*D24)</f>
        <v>10</v>
      </c>
      <c r="H24" s="41">
        <f>IF(E24="-","-",(IF(E24&gt;I$6,"diskv.",IF(E24&gt;G$6,E24-G$6,0))))</f>
        <v>1.1599999999999966</v>
      </c>
      <c r="I24" s="42">
        <f>G24+H24</f>
        <v>11.159999999999997</v>
      </c>
      <c r="J24" s="251"/>
      <c r="K24" s="251"/>
      <c r="L24" s="247"/>
      <c r="M24" s="38">
        <v>3</v>
      </c>
      <c r="N24" s="39">
        <v>53.69</v>
      </c>
      <c r="O24" s="68">
        <f t="shared" si="1"/>
        <v>3.5947103743713913</v>
      </c>
      <c r="P24" s="69">
        <f t="shared" si="2"/>
        <v>15</v>
      </c>
      <c r="Q24" s="70">
        <f t="shared" si="3"/>
        <v>0</v>
      </c>
      <c r="R24" s="71">
        <f t="shared" si="0"/>
        <v>15</v>
      </c>
      <c r="S24" s="251"/>
      <c r="T24" s="251"/>
      <c r="U24" s="247"/>
      <c r="V24" s="73">
        <f>E24+N24</f>
        <v>102.85</v>
      </c>
      <c r="W24" s="71">
        <f>I24+R24</f>
        <v>26.159999999999997</v>
      </c>
      <c r="X24" s="251"/>
      <c r="Y24" s="251"/>
      <c r="Z24" s="247"/>
    </row>
    <row r="25" spans="1:26" ht="15.75">
      <c r="A25" s="66"/>
      <c r="B25" s="381" t="s">
        <v>306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3"/>
    </row>
    <row r="26" spans="1:26" s="74" customFormat="1" ht="15">
      <c r="A26" s="204">
        <v>42</v>
      </c>
      <c r="B26" s="205" t="s">
        <v>159</v>
      </c>
      <c r="C26" s="206" t="s">
        <v>238</v>
      </c>
      <c r="D26" s="38"/>
      <c r="E26" s="39">
        <v>34.63</v>
      </c>
      <c r="F26" s="39">
        <f>$E$5/E26</f>
        <v>4.706901530464915</v>
      </c>
      <c r="G26" s="40">
        <f>IF(OR(D26="diskv.",D26="n"),50,5*D26)</f>
        <v>0</v>
      </c>
      <c r="H26" s="41">
        <f>IF(E26="-","-",(IF(E26&gt;I$6,"diskv.",IF(E26&gt;G$6,E26-G$6,0))))</f>
        <v>0</v>
      </c>
      <c r="I26" s="42">
        <f>G26+H26</f>
        <v>0</v>
      </c>
      <c r="J26" s="230">
        <f>SUM(E26,E28:E29)</f>
        <v>103.86</v>
      </c>
      <c r="K26" s="230">
        <f>SUM(I26,I28:I29)</f>
        <v>5</v>
      </c>
      <c r="L26" s="231">
        <v>4</v>
      </c>
      <c r="M26" s="67">
        <v>2</v>
      </c>
      <c r="N26" s="68">
        <v>40.25</v>
      </c>
      <c r="O26" s="68">
        <f t="shared" si="1"/>
        <v>4.795031055900621</v>
      </c>
      <c r="P26" s="69">
        <f t="shared" si="2"/>
        <v>10</v>
      </c>
      <c r="Q26" s="70">
        <f t="shared" si="3"/>
        <v>0</v>
      </c>
      <c r="R26" s="71">
        <f t="shared" si="0"/>
        <v>10</v>
      </c>
      <c r="S26" s="230">
        <f>SUM(N26,N28:N29)</f>
        <v>115.12</v>
      </c>
      <c r="T26" s="230">
        <f>SUM(R26,R28:R29)</f>
        <v>10</v>
      </c>
      <c r="U26" s="231"/>
      <c r="V26" s="73">
        <f>E26+N26</f>
        <v>74.88</v>
      </c>
      <c r="W26" s="71">
        <f>I26+R26</f>
        <v>10</v>
      </c>
      <c r="X26" s="230">
        <f>SUM(J26,S26)</f>
        <v>218.98000000000002</v>
      </c>
      <c r="Y26" s="230">
        <f>SUM(K26,T26)</f>
        <v>15</v>
      </c>
      <c r="Z26" s="231">
        <v>3</v>
      </c>
    </row>
    <row r="27" spans="1:26" s="74" customFormat="1" ht="15">
      <c r="A27" s="204">
        <v>66</v>
      </c>
      <c r="B27" s="199" t="s">
        <v>83</v>
      </c>
      <c r="C27" s="207" t="s">
        <v>249</v>
      </c>
      <c r="D27" s="38" t="s">
        <v>333</v>
      </c>
      <c r="E27" s="39"/>
      <c r="F27" s="39" t="e">
        <f>$E$5/E27</f>
        <v>#DIV/0!</v>
      </c>
      <c r="G27" s="40" t="e">
        <f>IF(OR(D27="diskv.",D27="n"),50,5*D27)</f>
        <v>#VALUE!</v>
      </c>
      <c r="H27" s="41">
        <f>IF(E27="-","-",(IF(E27&gt;I$6,"diskv.",IF(E27&gt;G$6,E27-G$6,0))))</f>
        <v>0</v>
      </c>
      <c r="I27" s="42">
        <v>50</v>
      </c>
      <c r="J27" s="250"/>
      <c r="K27" s="250"/>
      <c r="L27" s="246"/>
      <c r="M27" s="67">
        <v>2</v>
      </c>
      <c r="N27" s="68">
        <v>46.94</v>
      </c>
      <c r="O27" s="68">
        <f t="shared" si="1"/>
        <v>4.111631870472944</v>
      </c>
      <c r="P27" s="69">
        <f t="shared" si="2"/>
        <v>10</v>
      </c>
      <c r="Q27" s="70">
        <f t="shared" si="3"/>
        <v>0</v>
      </c>
      <c r="R27" s="71">
        <f t="shared" si="0"/>
        <v>10</v>
      </c>
      <c r="S27" s="250"/>
      <c r="T27" s="250"/>
      <c r="U27" s="246"/>
      <c r="V27" s="73">
        <f>E27+N27</f>
        <v>46.94</v>
      </c>
      <c r="W27" s="71">
        <f>I27+R27</f>
        <v>60</v>
      </c>
      <c r="X27" s="250"/>
      <c r="Y27" s="250"/>
      <c r="Z27" s="246"/>
    </row>
    <row r="28" spans="1:26" s="74" customFormat="1" ht="15">
      <c r="A28" s="204">
        <v>95</v>
      </c>
      <c r="B28" s="210" t="s">
        <v>72</v>
      </c>
      <c r="C28" s="211" t="s">
        <v>271</v>
      </c>
      <c r="D28" s="128">
        <v>1</v>
      </c>
      <c r="E28" s="39">
        <v>36.04</v>
      </c>
      <c r="F28" s="39">
        <f>$E$5/E28</f>
        <v>4.522752497225305</v>
      </c>
      <c r="G28" s="40">
        <f>IF(OR(D28="diskv.",D28="n"),50,5*D28)</f>
        <v>5</v>
      </c>
      <c r="H28" s="41">
        <f>IF(E28="-","-",(IF(E28&gt;I$6,"diskv.",IF(E28&gt;G$6,E28-G$6,0))))</f>
        <v>0</v>
      </c>
      <c r="I28" s="42">
        <f>G28+H28</f>
        <v>5</v>
      </c>
      <c r="J28" s="250"/>
      <c r="K28" s="250"/>
      <c r="L28" s="246"/>
      <c r="M28" s="67"/>
      <c r="N28" s="68">
        <v>36.97</v>
      </c>
      <c r="O28" s="68">
        <f t="shared" si="1"/>
        <v>5.2204490127130105</v>
      </c>
      <c r="P28" s="69">
        <f t="shared" si="2"/>
        <v>0</v>
      </c>
      <c r="Q28" s="70">
        <f t="shared" si="3"/>
        <v>0</v>
      </c>
      <c r="R28" s="71">
        <f t="shared" si="0"/>
        <v>0</v>
      </c>
      <c r="S28" s="250"/>
      <c r="T28" s="250"/>
      <c r="U28" s="246"/>
      <c r="V28" s="73">
        <f>E28+N28</f>
        <v>73.00999999999999</v>
      </c>
      <c r="W28" s="71">
        <f>I28+R28</f>
        <v>5</v>
      </c>
      <c r="X28" s="250"/>
      <c r="Y28" s="250"/>
      <c r="Z28" s="246"/>
    </row>
    <row r="29" spans="1:26" s="74" customFormat="1" ht="15">
      <c r="A29" s="204">
        <v>64</v>
      </c>
      <c r="B29" s="210" t="s">
        <v>80</v>
      </c>
      <c r="C29" s="211" t="s">
        <v>248</v>
      </c>
      <c r="D29" s="38"/>
      <c r="E29" s="39">
        <v>33.19</v>
      </c>
      <c r="F29" s="39">
        <f>$E$5/E29</f>
        <v>4.911117806568244</v>
      </c>
      <c r="G29" s="40">
        <f>IF(OR(D29="diskv.",D29="n"),50,5*D29)</f>
        <v>0</v>
      </c>
      <c r="H29" s="41">
        <f>IF(E29="-","-",(IF(E29&gt;I$6,"diskv.",IF(E29&gt;G$6,E29-G$6,0))))</f>
        <v>0</v>
      </c>
      <c r="I29" s="42">
        <f>G29+H29</f>
        <v>0</v>
      </c>
      <c r="J29" s="251"/>
      <c r="K29" s="251"/>
      <c r="L29" s="247"/>
      <c r="M29" s="67"/>
      <c r="N29" s="68">
        <v>37.9</v>
      </c>
      <c r="O29" s="68">
        <f t="shared" si="1"/>
        <v>5.092348284960423</v>
      </c>
      <c r="P29" s="69">
        <f t="shared" si="2"/>
        <v>0</v>
      </c>
      <c r="Q29" s="70">
        <f t="shared" si="3"/>
        <v>0</v>
      </c>
      <c r="R29" s="71">
        <f t="shared" si="0"/>
        <v>0</v>
      </c>
      <c r="S29" s="251"/>
      <c r="T29" s="251"/>
      <c r="U29" s="247"/>
      <c r="V29" s="73">
        <f>E29+N29</f>
        <v>71.09</v>
      </c>
      <c r="W29" s="71">
        <f>I29+R29</f>
        <v>0</v>
      </c>
      <c r="X29" s="251"/>
      <c r="Y29" s="251"/>
      <c r="Z29" s="247"/>
    </row>
    <row r="30" spans="1:26" ht="15.75">
      <c r="A30" s="66"/>
      <c r="B30" s="381" t="s">
        <v>307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3"/>
    </row>
    <row r="31" spans="1:26" s="74" customFormat="1" ht="15">
      <c r="A31" s="204">
        <v>102</v>
      </c>
      <c r="B31" s="205" t="s">
        <v>29</v>
      </c>
      <c r="C31" s="206" t="s">
        <v>288</v>
      </c>
      <c r="D31" s="38">
        <v>1</v>
      </c>
      <c r="E31" s="39">
        <v>52.16</v>
      </c>
      <c r="F31" s="39">
        <f>$E$5/E31</f>
        <v>3.125</v>
      </c>
      <c r="G31" s="40">
        <f>IF(OR(D31="diskv.",D31="n"),50,5*D31)</f>
        <v>5</v>
      </c>
      <c r="H31" s="41">
        <f>IF(E31="-","-",(IF(E31&gt;I$6,"diskv.",IF(E31&gt;G$6,E31-G$6,0))))</f>
        <v>4.159999999999997</v>
      </c>
      <c r="I31" s="42">
        <f>G31+H31</f>
        <v>9.159999999999997</v>
      </c>
      <c r="J31" s="230">
        <f>SUM(E31,E33:E34)</f>
        <v>124.25</v>
      </c>
      <c r="K31" s="230">
        <f>SUM(I31,I33:I34)</f>
        <v>14.159999999999997</v>
      </c>
      <c r="L31" s="231">
        <v>8</v>
      </c>
      <c r="M31" s="67" t="s">
        <v>333</v>
      </c>
      <c r="N31" s="68"/>
      <c r="O31" s="68" t="e">
        <f t="shared" si="1"/>
        <v>#DIV/0!</v>
      </c>
      <c r="P31" s="69" t="e">
        <f t="shared" si="2"/>
        <v>#VALUE!</v>
      </c>
      <c r="Q31" s="70">
        <f t="shared" si="3"/>
        <v>0</v>
      </c>
      <c r="R31" s="71">
        <v>50</v>
      </c>
      <c r="S31" s="230">
        <f>SUM(N33:N34)</f>
        <v>80.32</v>
      </c>
      <c r="T31" s="230">
        <f>SUM(R32:R34)</f>
        <v>60</v>
      </c>
      <c r="U31" s="231"/>
      <c r="V31" s="73">
        <f>E31+N31</f>
        <v>52.16</v>
      </c>
      <c r="W31" s="71">
        <f>I31+R31</f>
        <v>59.16</v>
      </c>
      <c r="X31" s="230">
        <f>SUM(J31,S31)</f>
        <v>204.57</v>
      </c>
      <c r="Y31" s="230">
        <f>SUM(K31,T31)</f>
        <v>74.16</v>
      </c>
      <c r="Z31" s="231">
        <v>14</v>
      </c>
    </row>
    <row r="32" spans="1:26" s="74" customFormat="1" ht="15">
      <c r="A32" s="204">
        <v>53</v>
      </c>
      <c r="B32" s="205" t="s">
        <v>28</v>
      </c>
      <c r="C32" s="206" t="s">
        <v>282</v>
      </c>
      <c r="D32" s="38" t="s">
        <v>333</v>
      </c>
      <c r="E32" s="39"/>
      <c r="F32" s="39" t="e">
        <f>$E$5/E32</f>
        <v>#DIV/0!</v>
      </c>
      <c r="G32" s="40" t="e">
        <f>IF(OR(D32="diskv.",D32="n"),50,5*D32)</f>
        <v>#VALUE!</v>
      </c>
      <c r="H32" s="41">
        <f>IF(E32="-","-",(IF(E32&gt;I$6,"diskv.",IF(E32&gt;G$6,E32-G$6,0))))</f>
        <v>0</v>
      </c>
      <c r="I32" s="42">
        <v>50</v>
      </c>
      <c r="J32" s="250"/>
      <c r="K32" s="250"/>
      <c r="L32" s="246"/>
      <c r="M32" s="67" t="s">
        <v>333</v>
      </c>
      <c r="N32" s="68"/>
      <c r="O32" s="68" t="e">
        <f t="shared" si="1"/>
        <v>#DIV/0!</v>
      </c>
      <c r="P32" s="69" t="e">
        <f t="shared" si="2"/>
        <v>#VALUE!</v>
      </c>
      <c r="Q32" s="70">
        <f t="shared" si="3"/>
        <v>0</v>
      </c>
      <c r="R32" s="71">
        <v>50</v>
      </c>
      <c r="S32" s="250"/>
      <c r="T32" s="250"/>
      <c r="U32" s="246"/>
      <c r="V32" s="73">
        <f>E32+N32</f>
        <v>0</v>
      </c>
      <c r="W32" s="71">
        <f>I32+R32</f>
        <v>100</v>
      </c>
      <c r="X32" s="250"/>
      <c r="Y32" s="250"/>
      <c r="Z32" s="246"/>
    </row>
    <row r="33" spans="1:26" s="74" customFormat="1" ht="15">
      <c r="A33" s="204">
        <v>109</v>
      </c>
      <c r="B33" s="210" t="s">
        <v>212</v>
      </c>
      <c r="C33" s="211" t="s">
        <v>293</v>
      </c>
      <c r="D33" s="38"/>
      <c r="E33" s="39">
        <v>39.27</v>
      </c>
      <c r="F33" s="39">
        <f>$E$5/E33</f>
        <v>4.1507512095747385</v>
      </c>
      <c r="G33" s="40">
        <f>IF(OR(D33="diskv.",D33="n"),50,5*D33)</f>
        <v>0</v>
      </c>
      <c r="H33" s="41">
        <f>IF(E33="-","-",(IF(E33&gt;I$6,"diskv.",IF(E33&gt;G$6,E33-G$6,0))))</f>
        <v>0</v>
      </c>
      <c r="I33" s="42">
        <f>G33+H33</f>
        <v>0</v>
      </c>
      <c r="J33" s="250"/>
      <c r="K33" s="250"/>
      <c r="L33" s="246"/>
      <c r="M33" s="38">
        <v>1</v>
      </c>
      <c r="N33" s="39">
        <v>45.88</v>
      </c>
      <c r="O33" s="68">
        <f t="shared" si="1"/>
        <v>4.2066259808195285</v>
      </c>
      <c r="P33" s="69">
        <f t="shared" si="2"/>
        <v>5</v>
      </c>
      <c r="Q33" s="70">
        <f t="shared" si="3"/>
        <v>0</v>
      </c>
      <c r="R33" s="71">
        <f t="shared" si="0"/>
        <v>5</v>
      </c>
      <c r="S33" s="250"/>
      <c r="T33" s="250"/>
      <c r="U33" s="246"/>
      <c r="V33" s="73">
        <f>E33+N33</f>
        <v>85.15</v>
      </c>
      <c r="W33" s="71">
        <f>I33+R33</f>
        <v>5</v>
      </c>
      <c r="X33" s="250"/>
      <c r="Y33" s="250"/>
      <c r="Z33" s="246"/>
    </row>
    <row r="34" spans="1:26" s="74" customFormat="1" ht="15">
      <c r="A34" s="204">
        <v>111</v>
      </c>
      <c r="B34" s="199" t="s">
        <v>214</v>
      </c>
      <c r="C34" s="207" t="s">
        <v>295</v>
      </c>
      <c r="D34" s="38">
        <v>1</v>
      </c>
      <c r="E34" s="39">
        <v>32.82</v>
      </c>
      <c r="F34" s="39">
        <f>$E$5/E34</f>
        <v>4.966483851310176</v>
      </c>
      <c r="G34" s="40">
        <f>IF(OR(D34="diskv.",D34="n"),50,5*D34)</f>
        <v>5</v>
      </c>
      <c r="H34" s="41">
        <f>IF(E34="-","-",(IF(E34&gt;I$6,"diskv.",IF(E34&gt;G$6,E34-G$6,0))))</f>
        <v>0</v>
      </c>
      <c r="I34" s="42">
        <f>G34+H34</f>
        <v>5</v>
      </c>
      <c r="J34" s="251"/>
      <c r="K34" s="251"/>
      <c r="L34" s="247"/>
      <c r="M34" s="38">
        <v>1</v>
      </c>
      <c r="N34" s="39">
        <v>34.44</v>
      </c>
      <c r="O34" s="68">
        <f t="shared" si="1"/>
        <v>5.603948896631824</v>
      </c>
      <c r="P34" s="69">
        <f t="shared" si="2"/>
        <v>5</v>
      </c>
      <c r="Q34" s="70">
        <f t="shared" si="3"/>
        <v>0</v>
      </c>
      <c r="R34" s="71">
        <f t="shared" si="0"/>
        <v>5</v>
      </c>
      <c r="S34" s="251"/>
      <c r="T34" s="251"/>
      <c r="U34" s="247"/>
      <c r="V34" s="73">
        <f>E34+N34</f>
        <v>67.25999999999999</v>
      </c>
      <c r="W34" s="71">
        <f>I34+R34</f>
        <v>10</v>
      </c>
      <c r="X34" s="251"/>
      <c r="Y34" s="251"/>
      <c r="Z34" s="247"/>
    </row>
    <row r="35" spans="1:26" ht="15.75">
      <c r="A35" s="66"/>
      <c r="B35" s="381" t="s">
        <v>309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3"/>
    </row>
    <row r="36" spans="1:26" s="74" customFormat="1" ht="15">
      <c r="A36" s="204">
        <v>89</v>
      </c>
      <c r="B36" s="205" t="s">
        <v>69</v>
      </c>
      <c r="C36" s="206" t="s">
        <v>266</v>
      </c>
      <c r="D36" s="38">
        <v>3</v>
      </c>
      <c r="E36" s="39">
        <v>48.34</v>
      </c>
      <c r="F36" s="39">
        <f>$E$5/E36</f>
        <v>3.371948696731485</v>
      </c>
      <c r="G36" s="40">
        <f>IF(OR(D36="diskv.",D36="n"),50,5*D36)</f>
        <v>15</v>
      </c>
      <c r="H36" s="41">
        <f>IF(E36="-","-",(IF(E36&gt;I$6,"diskv.",IF(E36&gt;G$6,E36-G$6,0))))</f>
        <v>0.3400000000000034</v>
      </c>
      <c r="I36" s="42">
        <f>G36+H36</f>
        <v>15.340000000000003</v>
      </c>
      <c r="J36" s="230">
        <f>SUM(E36:E37)</f>
        <v>84.25</v>
      </c>
      <c r="K36" s="230">
        <f>SUM(I36:I38)</f>
        <v>70.34</v>
      </c>
      <c r="L36" s="231">
        <v>17</v>
      </c>
      <c r="M36" s="67" t="s">
        <v>333</v>
      </c>
      <c r="N36" s="68"/>
      <c r="O36" s="68" t="e">
        <f>$O$5/N36</f>
        <v>#DIV/0!</v>
      </c>
      <c r="P36" s="69" t="e">
        <f t="shared" si="2"/>
        <v>#VALUE!</v>
      </c>
      <c r="Q36" s="70">
        <f t="shared" si="3"/>
        <v>0</v>
      </c>
      <c r="R36" s="71">
        <v>50</v>
      </c>
      <c r="S36" s="230">
        <f>SUM(N37:O39)</f>
        <v>153.41177287481605</v>
      </c>
      <c r="T36" s="230">
        <f>SUM(R37:R39)</f>
        <v>45</v>
      </c>
      <c r="U36" s="231"/>
      <c r="V36" s="73">
        <f>E36+N36</f>
        <v>48.34</v>
      </c>
      <c r="W36" s="71">
        <f>I36+R36</f>
        <v>65.34</v>
      </c>
      <c r="X36" s="230">
        <f>SUM(J36,S36)</f>
        <v>237.66177287481605</v>
      </c>
      <c r="Y36" s="230">
        <f>SUM(K36,T36)</f>
        <v>115.34</v>
      </c>
      <c r="Z36" s="231">
        <v>17</v>
      </c>
    </row>
    <row r="37" spans="1:26" s="74" customFormat="1" ht="18" customHeight="1">
      <c r="A37" s="204">
        <v>90</v>
      </c>
      <c r="B37" s="199" t="s">
        <v>74</v>
      </c>
      <c r="C37" s="207" t="s">
        <v>267</v>
      </c>
      <c r="D37" s="38">
        <v>1</v>
      </c>
      <c r="E37" s="39">
        <v>35.91</v>
      </c>
      <c r="F37" s="39">
        <f>$E$5/E37</f>
        <v>4.539125591757172</v>
      </c>
      <c r="G37" s="40">
        <f>IF(OR(D37="diskv.",D37="n"),50,5*D37)</f>
        <v>5</v>
      </c>
      <c r="H37" s="41">
        <f>IF(E37="-","-",(IF(E37&gt;I$6,"diskv.",IF(E37&gt;G$6,E37-G$6,0))))</f>
        <v>0</v>
      </c>
      <c r="I37" s="42">
        <f>G37+H37</f>
        <v>5</v>
      </c>
      <c r="J37" s="250"/>
      <c r="K37" s="250"/>
      <c r="L37" s="246"/>
      <c r="M37" s="67">
        <v>3</v>
      </c>
      <c r="N37" s="68">
        <v>48.87</v>
      </c>
      <c r="O37" s="68">
        <f aca="true" t="shared" si="4" ref="O37:O44">$O$5/N37</f>
        <v>3.949253120523839</v>
      </c>
      <c r="P37" s="69">
        <f>IF(OR(M37="diskv.",M37="n"),50,5*M37)</f>
        <v>15</v>
      </c>
      <c r="Q37" s="70">
        <f>IF(N37="-","-",(IF(N37&gt;R$6,"diskv.",IF(N37&gt;P$6,N37-P$6,0))))</f>
        <v>0</v>
      </c>
      <c r="R37" s="71">
        <f>P37+Q37</f>
        <v>15</v>
      </c>
      <c r="S37" s="250"/>
      <c r="T37" s="250"/>
      <c r="U37" s="246"/>
      <c r="V37" s="73">
        <f>E37+N37</f>
        <v>84.78</v>
      </c>
      <c r="W37" s="71">
        <f>I37+R37</f>
        <v>20</v>
      </c>
      <c r="X37" s="250"/>
      <c r="Y37" s="250"/>
      <c r="Z37" s="246"/>
    </row>
    <row r="38" spans="1:26" s="74" customFormat="1" ht="18" customHeight="1">
      <c r="A38" s="204">
        <v>76</v>
      </c>
      <c r="B38" s="36" t="s">
        <v>224</v>
      </c>
      <c r="C38" s="212" t="s">
        <v>308</v>
      </c>
      <c r="D38" s="129" t="s">
        <v>333</v>
      </c>
      <c r="E38" s="130"/>
      <c r="F38" s="39" t="e">
        <f>$E$5/E38</f>
        <v>#DIV/0!</v>
      </c>
      <c r="G38" s="40" t="e">
        <f>IF(OR(D38="diskv.",D38="n"),50,5*D38)</f>
        <v>#VALUE!</v>
      </c>
      <c r="H38" s="41">
        <f>IF(E38="-","-",(IF(E38&gt;I$6,"diskv.",IF(E38&gt;G$6,E38-G$6,0))))</f>
        <v>0</v>
      </c>
      <c r="I38" s="42">
        <v>50</v>
      </c>
      <c r="J38" s="250"/>
      <c r="K38" s="250"/>
      <c r="L38" s="246"/>
      <c r="M38" s="67">
        <v>3</v>
      </c>
      <c r="N38" s="68">
        <v>43.41</v>
      </c>
      <c r="O38" s="68">
        <f t="shared" si="4"/>
        <v>4.445980188896568</v>
      </c>
      <c r="P38" s="69">
        <f aca="true" t="shared" si="5" ref="P38:P47">IF(OR(M38="diskv.",M38="n"),50,5*M38)</f>
        <v>15</v>
      </c>
      <c r="Q38" s="70">
        <f aca="true" t="shared" si="6" ref="Q38:Q47">IF(N38="-","-",(IF(N38&gt;R$6,"diskv.",IF(N38&gt;P$6,N38-P$6,0))))</f>
        <v>0</v>
      </c>
      <c r="R38" s="71">
        <f>P38+Q38</f>
        <v>15</v>
      </c>
      <c r="S38" s="250"/>
      <c r="T38" s="250"/>
      <c r="U38" s="246"/>
      <c r="V38" s="73">
        <f>E38+N38</f>
        <v>43.41</v>
      </c>
      <c r="W38" s="71">
        <f>I38+R38</f>
        <v>65</v>
      </c>
      <c r="X38" s="250"/>
      <c r="Y38" s="250"/>
      <c r="Z38" s="246"/>
    </row>
    <row r="39" spans="1:26" s="74" customFormat="1" ht="18" customHeight="1">
      <c r="A39" s="204">
        <v>86</v>
      </c>
      <c r="B39" s="210" t="s">
        <v>71</v>
      </c>
      <c r="C39" s="211" t="s">
        <v>264</v>
      </c>
      <c r="D39" s="38" t="s">
        <v>333</v>
      </c>
      <c r="E39" s="39"/>
      <c r="F39" s="39" t="e">
        <f>$E$5/E39</f>
        <v>#DIV/0!</v>
      </c>
      <c r="G39" s="40" t="e">
        <f>IF(OR(D39="diskv.",D39="n"),50,5*D39)</f>
        <v>#VALUE!</v>
      </c>
      <c r="H39" s="41">
        <f>IF(E39="-","-",(IF(E39&gt;I$6,"diskv.",IF(E39&gt;G$6,E39-G$6,0))))</f>
        <v>0</v>
      </c>
      <c r="I39" s="42">
        <v>50</v>
      </c>
      <c r="J39" s="251"/>
      <c r="K39" s="251"/>
      <c r="L39" s="247"/>
      <c r="M39" s="67">
        <v>3</v>
      </c>
      <c r="N39" s="68">
        <v>48.78</v>
      </c>
      <c r="O39" s="68">
        <f t="shared" si="4"/>
        <v>3.9565395653956537</v>
      </c>
      <c r="P39" s="69">
        <f t="shared" si="5"/>
        <v>15</v>
      </c>
      <c r="Q39" s="70">
        <f t="shared" si="6"/>
        <v>0</v>
      </c>
      <c r="R39" s="71">
        <f>P39+Q39</f>
        <v>15</v>
      </c>
      <c r="S39" s="251"/>
      <c r="T39" s="251"/>
      <c r="U39" s="247"/>
      <c r="V39" s="73">
        <f>E39+N39</f>
        <v>48.78</v>
      </c>
      <c r="W39" s="71">
        <f>I39+R39</f>
        <v>65</v>
      </c>
      <c r="X39" s="251"/>
      <c r="Y39" s="251"/>
      <c r="Z39" s="247"/>
    </row>
    <row r="40" spans="1:26" ht="15.75">
      <c r="A40" s="66"/>
      <c r="B40" s="381" t="s">
        <v>310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3"/>
    </row>
    <row r="41" spans="1:26" s="74" customFormat="1" ht="18" customHeight="1">
      <c r="A41" s="204">
        <v>100</v>
      </c>
      <c r="B41" s="205" t="s">
        <v>37</v>
      </c>
      <c r="C41" s="206" t="s">
        <v>286</v>
      </c>
      <c r="D41" s="38">
        <v>1</v>
      </c>
      <c r="E41" s="39">
        <v>47.19</v>
      </c>
      <c r="F41" s="39">
        <f>$E$5/E41</f>
        <v>3.454121635939818</v>
      </c>
      <c r="G41" s="40">
        <f>IF(OR(D41="diskv.",D41="n"),50,5*D41)</f>
        <v>5</v>
      </c>
      <c r="H41" s="41">
        <f>IF(E41="-","-",(IF(E41&gt;I$6,"diskv.",IF(E41&gt;G$6,E41-G$6,0))))</f>
        <v>0</v>
      </c>
      <c r="I41" s="42">
        <f>G41+H41</f>
        <v>5</v>
      </c>
      <c r="J41" s="230">
        <f>SUM(E41:E43)</f>
        <v>153.97</v>
      </c>
      <c r="K41" s="230">
        <f>SUM(I41:I43)</f>
        <v>20.779999999999994</v>
      </c>
      <c r="L41" s="231">
        <v>9</v>
      </c>
      <c r="M41" s="38"/>
      <c r="N41" s="39">
        <v>48.66</v>
      </c>
      <c r="O41" s="68">
        <f t="shared" si="4"/>
        <v>3.9662967529798605</v>
      </c>
      <c r="P41" s="69">
        <f t="shared" si="5"/>
        <v>0</v>
      </c>
      <c r="Q41" s="70">
        <f t="shared" si="6"/>
        <v>0</v>
      </c>
      <c r="R41" s="71">
        <f aca="true" t="shared" si="7" ref="R41:R46">P41+Q41</f>
        <v>0</v>
      </c>
      <c r="S41" s="230">
        <f>SUM(N41:N43)</f>
        <v>162.42</v>
      </c>
      <c r="T41" s="230">
        <f>SUM(R41:R43)</f>
        <v>5.600000000000001</v>
      </c>
      <c r="U41" s="231"/>
      <c r="V41" s="73">
        <f>E41+N41</f>
        <v>95.85</v>
      </c>
      <c r="W41" s="71">
        <f>I41+R41</f>
        <v>5</v>
      </c>
      <c r="X41" s="230">
        <f>SUM(J41,S41)</f>
        <v>316.39</v>
      </c>
      <c r="Y41" s="230">
        <f>SUM(K41,T41)</f>
        <v>26.379999999999995</v>
      </c>
      <c r="Z41" s="231">
        <v>7</v>
      </c>
    </row>
    <row r="42" spans="1:26" s="74" customFormat="1" ht="18" customHeight="1">
      <c r="A42" s="204">
        <v>58</v>
      </c>
      <c r="B42" s="205" t="s">
        <v>55</v>
      </c>
      <c r="C42" s="206" t="s">
        <v>242</v>
      </c>
      <c r="D42" s="38"/>
      <c r="E42" s="39">
        <v>58.41</v>
      </c>
      <c r="F42" s="39">
        <f>$E$5/E42</f>
        <v>2.790618044855333</v>
      </c>
      <c r="G42" s="40">
        <f>IF(OR(D42="diskv.",D42="n"),50,5*D42)</f>
        <v>0</v>
      </c>
      <c r="H42" s="41">
        <f>IF(E42="-","-",(IF(E42&gt;I$6,"diskv.",IF(E42&gt;G$6,E42-G$6,0))))</f>
        <v>10.409999999999997</v>
      </c>
      <c r="I42" s="42">
        <f>G42+H42</f>
        <v>10.409999999999997</v>
      </c>
      <c r="J42" s="250"/>
      <c r="K42" s="250"/>
      <c r="L42" s="246"/>
      <c r="M42" s="67"/>
      <c r="N42" s="68">
        <v>60.6</v>
      </c>
      <c r="O42" s="68">
        <f t="shared" si="4"/>
        <v>3.184818481848185</v>
      </c>
      <c r="P42" s="69">
        <f t="shared" si="5"/>
        <v>0</v>
      </c>
      <c r="Q42" s="70">
        <f t="shared" si="6"/>
        <v>0.6000000000000014</v>
      </c>
      <c r="R42" s="71">
        <f t="shared" si="7"/>
        <v>0.6000000000000014</v>
      </c>
      <c r="S42" s="250"/>
      <c r="T42" s="250"/>
      <c r="U42" s="246"/>
      <c r="V42" s="73">
        <f>E42+N42</f>
        <v>119.00999999999999</v>
      </c>
      <c r="W42" s="71">
        <f>I42+R42</f>
        <v>11.009999999999998</v>
      </c>
      <c r="X42" s="250"/>
      <c r="Y42" s="250"/>
      <c r="Z42" s="246"/>
    </row>
    <row r="43" spans="1:26" s="74" customFormat="1" ht="18" customHeight="1">
      <c r="A43" s="204">
        <v>116</v>
      </c>
      <c r="B43" s="205" t="s">
        <v>31</v>
      </c>
      <c r="C43" s="206" t="s">
        <v>299</v>
      </c>
      <c r="D43" s="38">
        <v>1</v>
      </c>
      <c r="E43" s="39">
        <v>48.37</v>
      </c>
      <c r="F43" s="39">
        <f>$E$5/E43</f>
        <v>3.369857349596858</v>
      </c>
      <c r="G43" s="40">
        <f>IF(OR(D43="diskv.",D43="n"),50,5*D43)</f>
        <v>5</v>
      </c>
      <c r="H43" s="41">
        <f>IF(E43="-","-",(IF(E43&gt;I$6,"diskv.",IF(E43&gt;G$6,E43-G$6,0))))</f>
        <v>0.36999999999999744</v>
      </c>
      <c r="I43" s="42">
        <f>G43+H43</f>
        <v>5.369999999999997</v>
      </c>
      <c r="J43" s="250"/>
      <c r="K43" s="250"/>
      <c r="L43" s="246"/>
      <c r="M43" s="38">
        <v>1</v>
      </c>
      <c r="N43" s="39">
        <v>53.16</v>
      </c>
      <c r="O43" s="68">
        <f t="shared" si="4"/>
        <v>3.630549285176825</v>
      </c>
      <c r="P43" s="69">
        <f t="shared" si="5"/>
        <v>5</v>
      </c>
      <c r="Q43" s="70">
        <f t="shared" si="6"/>
        <v>0</v>
      </c>
      <c r="R43" s="71">
        <f t="shared" si="7"/>
        <v>5</v>
      </c>
      <c r="S43" s="250"/>
      <c r="T43" s="250"/>
      <c r="U43" s="246"/>
      <c r="V43" s="73">
        <f>E43+N43</f>
        <v>101.53</v>
      </c>
      <c r="W43" s="71">
        <f>I43+R43</f>
        <v>10.369999999999997</v>
      </c>
      <c r="X43" s="250"/>
      <c r="Y43" s="250"/>
      <c r="Z43" s="246"/>
    </row>
    <row r="44" spans="1:26" s="74" customFormat="1" ht="15">
      <c r="A44" s="204">
        <v>52</v>
      </c>
      <c r="B44" s="213" t="s">
        <v>175</v>
      </c>
      <c r="C44" s="212" t="s">
        <v>281</v>
      </c>
      <c r="D44" s="38" t="s">
        <v>333</v>
      </c>
      <c r="E44" s="39"/>
      <c r="F44" s="39" t="e">
        <f>$E$5/E44</f>
        <v>#DIV/0!</v>
      </c>
      <c r="G44" s="40" t="e">
        <f>IF(OR(D44="diskv.",D44="n"),50,5*D44)</f>
        <v>#VALUE!</v>
      </c>
      <c r="H44" s="41">
        <f>IF(E44="-","-",(IF(E44&gt;I$6,"diskv.",IF(E44&gt;G$6,E44-G$6,0))))</f>
        <v>0</v>
      </c>
      <c r="I44" s="42">
        <v>50</v>
      </c>
      <c r="J44" s="251"/>
      <c r="K44" s="251"/>
      <c r="L44" s="247"/>
      <c r="M44" s="67" t="s">
        <v>333</v>
      </c>
      <c r="N44" s="68"/>
      <c r="O44" s="68" t="e">
        <f t="shared" si="4"/>
        <v>#DIV/0!</v>
      </c>
      <c r="P44" s="69" t="e">
        <f t="shared" si="5"/>
        <v>#VALUE!</v>
      </c>
      <c r="Q44" s="70">
        <f t="shared" si="6"/>
        <v>0</v>
      </c>
      <c r="R44" s="71">
        <v>50</v>
      </c>
      <c r="S44" s="251"/>
      <c r="T44" s="251"/>
      <c r="U44" s="247"/>
      <c r="V44" s="73">
        <f>E44+N44</f>
        <v>0</v>
      </c>
      <c r="W44" s="71">
        <f>I44+R44</f>
        <v>100</v>
      </c>
      <c r="X44" s="251"/>
      <c r="Y44" s="251"/>
      <c r="Z44" s="247"/>
    </row>
    <row r="45" spans="1:26" ht="15.75">
      <c r="A45" s="66"/>
      <c r="B45" s="381" t="s">
        <v>311</v>
      </c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3"/>
    </row>
    <row r="46" spans="1:26" s="74" customFormat="1" ht="15">
      <c r="A46" s="204">
        <v>72</v>
      </c>
      <c r="B46" s="205" t="s">
        <v>58</v>
      </c>
      <c r="C46" s="206" t="s">
        <v>253</v>
      </c>
      <c r="D46" s="38">
        <v>1</v>
      </c>
      <c r="E46" s="39">
        <v>37.94</v>
      </c>
      <c r="F46" s="39">
        <f>$E$5/E46</f>
        <v>4.296257248286769</v>
      </c>
      <c r="G46" s="40">
        <f>IF(OR(D46="diskv.",D46="n"),50,5*D46)</f>
        <v>5</v>
      </c>
      <c r="H46" s="41">
        <f>IF(E46="-","-",(IF(E46&gt;I$6,"diskv.",IF(E46&gt;G$6,E46-G$6,0))))</f>
        <v>0</v>
      </c>
      <c r="I46" s="42">
        <f>G46+H46</f>
        <v>5</v>
      </c>
      <c r="J46" s="230">
        <f>SUM(E46,E48:E49)</f>
        <v>117.6</v>
      </c>
      <c r="K46" s="230">
        <f>SUM(I46,I48:I49)</f>
        <v>10</v>
      </c>
      <c r="L46" s="231">
        <v>6</v>
      </c>
      <c r="M46" s="67"/>
      <c r="N46" s="68">
        <v>43.5</v>
      </c>
      <c r="O46" s="68">
        <f>$O$5/N46</f>
        <v>4.436781609195402</v>
      </c>
      <c r="P46" s="69">
        <f t="shared" si="5"/>
        <v>0</v>
      </c>
      <c r="Q46" s="70">
        <f t="shared" si="6"/>
        <v>0</v>
      </c>
      <c r="R46" s="71">
        <f t="shared" si="7"/>
        <v>0</v>
      </c>
      <c r="S46" s="230"/>
      <c r="T46" s="230">
        <f>SUM(R48:R49)</f>
        <v>10</v>
      </c>
      <c r="U46" s="231"/>
      <c r="V46" s="73">
        <f>E46+N46</f>
        <v>81.44</v>
      </c>
      <c r="W46" s="71">
        <f>I46+R46</f>
        <v>5</v>
      </c>
      <c r="X46" s="230">
        <f>SUM(J46,S46)</f>
        <v>117.6</v>
      </c>
      <c r="Y46" s="230">
        <f>SUM(K46,T46)</f>
        <v>20</v>
      </c>
      <c r="Z46" s="231">
        <v>6</v>
      </c>
    </row>
    <row r="47" spans="1:26" s="74" customFormat="1" ht="15">
      <c r="A47" s="204">
        <v>65</v>
      </c>
      <c r="B47" s="199" t="s">
        <v>78</v>
      </c>
      <c r="C47" s="207" t="s">
        <v>110</v>
      </c>
      <c r="D47" s="38">
        <v>3</v>
      </c>
      <c r="E47" s="39">
        <v>46.28</v>
      </c>
      <c r="F47" s="39">
        <f>$E$5/E47</f>
        <v>3.522039757994814</v>
      </c>
      <c r="G47" s="40">
        <f>IF(OR(D47="diskv.",D47="n"),50,5*D47)</f>
        <v>15</v>
      </c>
      <c r="H47" s="41">
        <f>IF(E47="-","-",(IF(E47&gt;I$6,"diskv.",IF(E47&gt;G$6,E47-G$6,0))))</f>
        <v>0</v>
      </c>
      <c r="I47" s="42">
        <f>G47+H47</f>
        <v>15</v>
      </c>
      <c r="J47" s="250"/>
      <c r="K47" s="250"/>
      <c r="L47" s="246"/>
      <c r="M47" s="67" t="s">
        <v>333</v>
      </c>
      <c r="N47" s="68"/>
      <c r="O47" s="68" t="e">
        <f>$O$5/N47</f>
        <v>#DIV/0!</v>
      </c>
      <c r="P47" s="69" t="e">
        <f t="shared" si="5"/>
        <v>#VALUE!</v>
      </c>
      <c r="Q47" s="70">
        <f t="shared" si="6"/>
        <v>0</v>
      </c>
      <c r="R47" s="71">
        <v>50</v>
      </c>
      <c r="S47" s="250"/>
      <c r="T47" s="250"/>
      <c r="U47" s="246"/>
      <c r="V47" s="73">
        <f>E47+N47</f>
        <v>46.28</v>
      </c>
      <c r="W47" s="71">
        <f>I47+R47</f>
        <v>65</v>
      </c>
      <c r="X47" s="250"/>
      <c r="Y47" s="250"/>
      <c r="Z47" s="246"/>
    </row>
    <row r="48" spans="1:26" s="74" customFormat="1" ht="15">
      <c r="A48" s="204">
        <v>60</v>
      </c>
      <c r="B48" s="210" t="s">
        <v>71</v>
      </c>
      <c r="C48" s="211" t="s">
        <v>244</v>
      </c>
      <c r="D48" s="38"/>
      <c r="E48" s="39">
        <v>38.12</v>
      </c>
      <c r="F48" s="39">
        <f>$E$5/E48</f>
        <v>4.275970619097587</v>
      </c>
      <c r="G48" s="40">
        <f>IF(OR(D48="diskv.",D48="n"),50,5*D48)</f>
        <v>0</v>
      </c>
      <c r="H48" s="41">
        <f>IF(E48="-","-",(IF(E48&gt;I$6,"diskv.",IF(E48&gt;G$6,E48-G$6,0))))</f>
        <v>0</v>
      </c>
      <c r="I48" s="42">
        <f>G48+H48</f>
        <v>0</v>
      </c>
      <c r="J48" s="250"/>
      <c r="K48" s="250"/>
      <c r="L48" s="246"/>
      <c r="M48" s="67">
        <v>2</v>
      </c>
      <c r="N48" s="68">
        <v>41.69</v>
      </c>
      <c r="O48" s="68">
        <f aca="true" t="shared" si="8" ref="O48:O57">$O$5/N48</f>
        <v>4.629407531782202</v>
      </c>
      <c r="P48" s="69">
        <f aca="true" t="shared" si="9" ref="P48:P116">IF(OR(M48="diskv.",M48="n"),50,5*M48)</f>
        <v>10</v>
      </c>
      <c r="Q48" s="70">
        <f aca="true" t="shared" si="10" ref="Q48:Q116">IF(N48="-","-",(IF(N48&gt;R$6,"diskv.",IF(N48&gt;P$6,N48-P$6,0))))</f>
        <v>0</v>
      </c>
      <c r="R48" s="71">
        <f aca="true" t="shared" si="11" ref="R48:R115">P48+Q48</f>
        <v>10</v>
      </c>
      <c r="S48" s="250"/>
      <c r="T48" s="250"/>
      <c r="U48" s="246"/>
      <c r="V48" s="73">
        <f>E48+N48</f>
        <v>79.81</v>
      </c>
      <c r="W48" s="71">
        <f>I48+R48</f>
        <v>10</v>
      </c>
      <c r="X48" s="250"/>
      <c r="Y48" s="250"/>
      <c r="Z48" s="246"/>
    </row>
    <row r="49" spans="1:26" s="74" customFormat="1" ht="15">
      <c r="A49" s="204">
        <v>59</v>
      </c>
      <c r="B49" s="210" t="s">
        <v>58</v>
      </c>
      <c r="C49" s="211" t="s">
        <v>243</v>
      </c>
      <c r="D49" s="38">
        <v>1</v>
      </c>
      <c r="E49" s="39">
        <v>41.54</v>
      </c>
      <c r="F49" s="39">
        <f>$E$5/E49</f>
        <v>3.923928743379875</v>
      </c>
      <c r="G49" s="40">
        <f>IF(OR(D49="diskv.",D49="n"),50,5*D49)</f>
        <v>5</v>
      </c>
      <c r="H49" s="41">
        <f>IF(E49="-","-",(IF(E49&gt;I$6,"diskv.",IF(E49&gt;G$6,E49-G$6,0))))</f>
        <v>0</v>
      </c>
      <c r="I49" s="42">
        <f>G49+H49</f>
        <v>5</v>
      </c>
      <c r="J49" s="251"/>
      <c r="K49" s="251"/>
      <c r="L49" s="247"/>
      <c r="M49" s="67"/>
      <c r="N49" s="68">
        <v>44.41</v>
      </c>
      <c r="O49" s="68">
        <f t="shared" si="8"/>
        <v>4.345868047736997</v>
      </c>
      <c r="P49" s="69">
        <f t="shared" si="9"/>
        <v>0</v>
      </c>
      <c r="Q49" s="70">
        <f t="shared" si="10"/>
        <v>0</v>
      </c>
      <c r="R49" s="71">
        <f t="shared" si="11"/>
        <v>0</v>
      </c>
      <c r="S49" s="251"/>
      <c r="T49" s="251"/>
      <c r="U49" s="247"/>
      <c r="V49" s="73">
        <f>E49+N49</f>
        <v>85.94999999999999</v>
      </c>
      <c r="W49" s="71">
        <f>I49+R49</f>
        <v>5</v>
      </c>
      <c r="X49" s="251"/>
      <c r="Y49" s="251"/>
      <c r="Z49" s="247"/>
    </row>
    <row r="50" spans="1:26" ht="15.75">
      <c r="A50" s="66"/>
      <c r="B50" s="381" t="s">
        <v>312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3"/>
    </row>
    <row r="51" spans="1:26" s="74" customFormat="1" ht="18" customHeight="1">
      <c r="A51" s="204">
        <v>101</v>
      </c>
      <c r="B51" s="205" t="s">
        <v>58</v>
      </c>
      <c r="C51" s="206" t="s">
        <v>287</v>
      </c>
      <c r="D51" s="38">
        <v>1</v>
      </c>
      <c r="E51" s="39">
        <v>34.66</v>
      </c>
      <c r="F51" s="39">
        <f>$E$5/E51</f>
        <v>4.702827466820543</v>
      </c>
      <c r="G51" s="40">
        <f>IF(OR(D51="diskv.",D51="n"),50,5*D51)</f>
        <v>5</v>
      </c>
      <c r="H51" s="41">
        <f>IF(E51="-","-",(IF(E51&gt;I$6,"diskv.",IF(E51&gt;G$6,E51-G$6,0))))</f>
        <v>0</v>
      </c>
      <c r="I51" s="42">
        <f>G51+H51</f>
        <v>5</v>
      </c>
      <c r="J51" s="230">
        <f>SUM(E51,E53:E54)</f>
        <v>110.72999999999999</v>
      </c>
      <c r="K51" s="230">
        <f>SUM(I51,I53:I54)</f>
        <v>5</v>
      </c>
      <c r="L51" s="231">
        <v>5</v>
      </c>
      <c r="M51" s="38">
        <v>2</v>
      </c>
      <c r="N51" s="39">
        <v>36.47</v>
      </c>
      <c r="O51" s="68">
        <f t="shared" si="8"/>
        <v>5.292020839045791</v>
      </c>
      <c r="P51" s="69">
        <f t="shared" si="9"/>
        <v>10</v>
      </c>
      <c r="Q51" s="70">
        <f t="shared" si="10"/>
        <v>0</v>
      </c>
      <c r="R51" s="71">
        <f t="shared" si="11"/>
        <v>10</v>
      </c>
      <c r="S51" s="230">
        <f>SUM(N52:N54)</f>
        <v>117.56</v>
      </c>
      <c r="T51" s="230">
        <f>SUM(R52:R54)</f>
        <v>10</v>
      </c>
      <c r="U51" s="231"/>
      <c r="V51" s="73">
        <f>E51+N51</f>
        <v>71.13</v>
      </c>
      <c r="W51" s="71">
        <f>I51+R51</f>
        <v>15</v>
      </c>
      <c r="X51" s="230">
        <f>SUM(J51,S51)</f>
        <v>228.29</v>
      </c>
      <c r="Y51" s="230">
        <f>SUM(K51,T51)</f>
        <v>15</v>
      </c>
      <c r="Z51" s="231">
        <v>4</v>
      </c>
    </row>
    <row r="52" spans="1:26" s="74" customFormat="1" ht="15">
      <c r="A52" s="204">
        <v>104</v>
      </c>
      <c r="B52" s="205" t="s">
        <v>60</v>
      </c>
      <c r="C52" s="206" t="s">
        <v>290</v>
      </c>
      <c r="D52" s="38">
        <v>3</v>
      </c>
      <c r="E52" s="39">
        <v>35.93</v>
      </c>
      <c r="F52" s="39">
        <f>$E$5/E52</f>
        <v>4.536598942387976</v>
      </c>
      <c r="G52" s="40">
        <f>IF(OR(D52="diskv.",D52="n"),50,5*D52)</f>
        <v>15</v>
      </c>
      <c r="H52" s="41">
        <f>IF(E52="-","-",(IF(E52&gt;I$6,"diskv.",IF(E52&gt;G$6,E52-G$6,0))))</f>
        <v>0</v>
      </c>
      <c r="I52" s="42">
        <f>G52+H52</f>
        <v>15</v>
      </c>
      <c r="J52" s="250"/>
      <c r="K52" s="250"/>
      <c r="L52" s="246"/>
      <c r="M52" s="38"/>
      <c r="N52" s="39">
        <v>36.54</v>
      </c>
      <c r="O52" s="68">
        <f>$O$5/N52</f>
        <v>5.281882868089765</v>
      </c>
      <c r="P52" s="69">
        <f t="shared" si="9"/>
        <v>0</v>
      </c>
      <c r="Q52" s="70">
        <f t="shared" si="10"/>
        <v>0</v>
      </c>
      <c r="R52" s="71">
        <f t="shared" si="11"/>
        <v>0</v>
      </c>
      <c r="S52" s="250"/>
      <c r="T52" s="250"/>
      <c r="U52" s="246"/>
      <c r="V52" s="73">
        <f>E52+N52</f>
        <v>72.47</v>
      </c>
      <c r="W52" s="71">
        <f>I52+R52</f>
        <v>15</v>
      </c>
      <c r="X52" s="250"/>
      <c r="Y52" s="250"/>
      <c r="Z52" s="246"/>
    </row>
    <row r="53" spans="1:26" s="74" customFormat="1" ht="15">
      <c r="A53" s="204">
        <v>105</v>
      </c>
      <c r="B53" s="205" t="s">
        <v>28</v>
      </c>
      <c r="C53" s="206" t="s">
        <v>291</v>
      </c>
      <c r="D53" s="38"/>
      <c r="E53" s="39">
        <v>41.1</v>
      </c>
      <c r="F53" s="39">
        <f>$E$5/E53</f>
        <v>3.965936739659367</v>
      </c>
      <c r="G53" s="40">
        <f>IF(OR(D53="diskv.",D53="n"),50,5*D53)</f>
        <v>0</v>
      </c>
      <c r="H53" s="41">
        <f>IF(E53="-","-",(IF(E53&gt;I$6,"diskv.",IF(E53&gt;G$6,E53-G$6,0))))</f>
        <v>0</v>
      </c>
      <c r="I53" s="42">
        <f>G53+H53</f>
        <v>0</v>
      </c>
      <c r="J53" s="250"/>
      <c r="K53" s="250"/>
      <c r="L53" s="246"/>
      <c r="M53" s="38"/>
      <c r="N53" s="39">
        <v>45.34</v>
      </c>
      <c r="O53" s="68">
        <f>$O$5/N53</f>
        <v>4.256726951918835</v>
      </c>
      <c r="P53" s="69">
        <f t="shared" si="9"/>
        <v>0</v>
      </c>
      <c r="Q53" s="70">
        <f t="shared" si="10"/>
        <v>0</v>
      </c>
      <c r="R53" s="71">
        <f t="shared" si="11"/>
        <v>0</v>
      </c>
      <c r="S53" s="250"/>
      <c r="T53" s="250"/>
      <c r="U53" s="246"/>
      <c r="V53" s="73">
        <f>E53+N53</f>
        <v>86.44</v>
      </c>
      <c r="W53" s="71">
        <f>I53+R53</f>
        <v>0</v>
      </c>
      <c r="X53" s="250"/>
      <c r="Y53" s="250"/>
      <c r="Z53" s="246"/>
    </row>
    <row r="54" spans="1:26" s="74" customFormat="1" ht="15">
      <c r="A54" s="204">
        <v>103</v>
      </c>
      <c r="B54" s="205" t="s">
        <v>31</v>
      </c>
      <c r="C54" s="206" t="s">
        <v>289</v>
      </c>
      <c r="D54" s="38"/>
      <c r="E54" s="39">
        <v>34.97</v>
      </c>
      <c r="F54" s="39">
        <f>$E$5/E54</f>
        <v>4.661138118387189</v>
      </c>
      <c r="G54" s="40">
        <f>IF(OR(D54="diskv.",D54="n"),50,5*D54)</f>
        <v>0</v>
      </c>
      <c r="H54" s="41">
        <f>IF(E54="-","-",(IF(E54&gt;I$6,"diskv.",IF(E54&gt;G$6,E54-G$6,0))))</f>
        <v>0</v>
      </c>
      <c r="I54" s="42">
        <f>G54+H54</f>
        <v>0</v>
      </c>
      <c r="J54" s="251"/>
      <c r="K54" s="251"/>
      <c r="L54" s="247"/>
      <c r="M54" s="38">
        <v>2</v>
      </c>
      <c r="N54" s="39">
        <v>35.68</v>
      </c>
      <c r="O54" s="68">
        <f>$O$5/N54</f>
        <v>5.4091928251121075</v>
      </c>
      <c r="P54" s="69">
        <f t="shared" si="9"/>
        <v>10</v>
      </c>
      <c r="Q54" s="70">
        <f t="shared" si="10"/>
        <v>0</v>
      </c>
      <c r="R54" s="71">
        <f t="shared" si="11"/>
        <v>10</v>
      </c>
      <c r="S54" s="251"/>
      <c r="T54" s="251"/>
      <c r="U54" s="247"/>
      <c r="V54" s="73">
        <f>E54+N54</f>
        <v>70.65</v>
      </c>
      <c r="W54" s="71">
        <f>I54+R54</f>
        <v>10</v>
      </c>
      <c r="X54" s="251"/>
      <c r="Y54" s="251"/>
      <c r="Z54" s="247"/>
    </row>
    <row r="55" spans="1:26" ht="15.75">
      <c r="A55" s="66"/>
      <c r="B55" s="381" t="s">
        <v>341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3"/>
    </row>
    <row r="56" spans="1:26" s="74" customFormat="1" ht="15">
      <c r="A56" s="204">
        <v>83</v>
      </c>
      <c r="B56" s="202" t="s">
        <v>193</v>
      </c>
      <c r="C56" s="203" t="s">
        <v>262</v>
      </c>
      <c r="D56" s="38"/>
      <c r="E56" s="39">
        <v>36.56</v>
      </c>
      <c r="F56" s="39">
        <f>$E$5/E56</f>
        <v>4.458424507658643</v>
      </c>
      <c r="G56" s="40">
        <f>IF(OR(D56="diskv.",D56="n"),50,5*D56)</f>
        <v>0</v>
      </c>
      <c r="H56" s="41">
        <f>IF(E56="-","-",(IF(E56&gt;I$6,"diskv.",IF(E56&gt;G$6,E56-G$6,0))))</f>
        <v>0</v>
      </c>
      <c r="I56" s="42">
        <f>G56+H56</f>
        <v>0</v>
      </c>
      <c r="J56" s="230">
        <f>SUM(E56,E59)</f>
        <v>76.15</v>
      </c>
      <c r="K56" s="230">
        <f>SUM(I56,I58:I59)</f>
        <v>50</v>
      </c>
      <c r="L56" s="231">
        <v>11</v>
      </c>
      <c r="M56" s="67" t="s">
        <v>348</v>
      </c>
      <c r="N56" s="68"/>
      <c r="O56" s="68" t="e">
        <f t="shared" si="8"/>
        <v>#DIV/0!</v>
      </c>
      <c r="P56" s="69">
        <f t="shared" si="9"/>
        <v>50</v>
      </c>
      <c r="Q56" s="70">
        <f t="shared" si="10"/>
        <v>0</v>
      </c>
      <c r="R56" s="71">
        <v>50</v>
      </c>
      <c r="S56" s="230">
        <f>SUM(N56,N58:N59)</f>
        <v>0</v>
      </c>
      <c r="T56" s="230">
        <v>150</v>
      </c>
      <c r="U56" s="231"/>
      <c r="V56" s="73">
        <f>E56+N56</f>
        <v>36.56</v>
      </c>
      <c r="W56" s="71">
        <f>I56+R56</f>
        <v>50</v>
      </c>
      <c r="X56" s="230">
        <f>SUM(J56,S56)</f>
        <v>76.15</v>
      </c>
      <c r="Y56" s="230">
        <f>SUM(K56,T56)</f>
        <v>200</v>
      </c>
      <c r="Z56" s="231">
        <v>21</v>
      </c>
    </row>
    <row r="57" spans="1:26" s="74" customFormat="1" ht="15">
      <c r="A57" s="214" t="s">
        <v>137</v>
      </c>
      <c r="B57" s="215" t="s">
        <v>138</v>
      </c>
      <c r="C57" s="201" t="s">
        <v>278</v>
      </c>
      <c r="D57" s="38" t="s">
        <v>333</v>
      </c>
      <c r="E57" s="39"/>
      <c r="F57" s="39" t="e">
        <f>$E$5/E57</f>
        <v>#DIV/0!</v>
      </c>
      <c r="G57" s="40" t="e">
        <f>IF(OR(D57="diskv.",D57="n"),50,5*D57)</f>
        <v>#VALUE!</v>
      </c>
      <c r="H57" s="41">
        <f>IF(E57="-","-",(IF(E57&gt;I$6,"diskv.",IF(E57&gt;G$6,E57-G$6,0))))</f>
        <v>0</v>
      </c>
      <c r="I57" s="42">
        <v>50</v>
      </c>
      <c r="J57" s="250"/>
      <c r="K57" s="250"/>
      <c r="L57" s="246"/>
      <c r="M57" s="67" t="s">
        <v>348</v>
      </c>
      <c r="N57" s="68"/>
      <c r="O57" s="68" t="e">
        <f t="shared" si="8"/>
        <v>#DIV/0!</v>
      </c>
      <c r="P57" s="69">
        <f t="shared" si="9"/>
        <v>50</v>
      </c>
      <c r="Q57" s="70">
        <f t="shared" si="10"/>
        <v>0</v>
      </c>
      <c r="R57" s="71">
        <v>50</v>
      </c>
      <c r="S57" s="250"/>
      <c r="T57" s="250"/>
      <c r="U57" s="246"/>
      <c r="V57" s="73">
        <f>E57+N57</f>
        <v>0</v>
      </c>
      <c r="W57" s="71">
        <f>I57+R57</f>
        <v>100</v>
      </c>
      <c r="X57" s="250"/>
      <c r="Y57" s="250"/>
      <c r="Z57" s="246"/>
    </row>
    <row r="58" spans="1:26" s="74" customFormat="1" ht="18" customHeight="1">
      <c r="A58" s="204">
        <v>42</v>
      </c>
      <c r="B58" s="215" t="s">
        <v>160</v>
      </c>
      <c r="C58" s="201" t="s">
        <v>240</v>
      </c>
      <c r="D58" s="38" t="s">
        <v>333</v>
      </c>
      <c r="E58" s="39"/>
      <c r="F58" s="39" t="e">
        <f>$E$5/E58</f>
        <v>#DIV/0!</v>
      </c>
      <c r="G58" s="40" t="e">
        <f>IF(OR(D58="diskv.",D58="n"),50,5*D58)</f>
        <v>#VALUE!</v>
      </c>
      <c r="H58" s="41">
        <f>IF(E58="-","-",(IF(E58&gt;I$6,"diskv.",IF(E58&gt;G$6,E58-G$6,0))))</f>
        <v>0</v>
      </c>
      <c r="I58" s="42">
        <v>50</v>
      </c>
      <c r="J58" s="250"/>
      <c r="K58" s="250"/>
      <c r="L58" s="246"/>
      <c r="M58" s="67" t="s">
        <v>348</v>
      </c>
      <c r="N58" s="68"/>
      <c r="O58" s="68" t="e">
        <f>$O$5/N58</f>
        <v>#DIV/0!</v>
      </c>
      <c r="P58" s="69">
        <f t="shared" si="9"/>
        <v>50</v>
      </c>
      <c r="Q58" s="70">
        <f t="shared" si="10"/>
        <v>0</v>
      </c>
      <c r="R58" s="71">
        <v>50</v>
      </c>
      <c r="S58" s="250"/>
      <c r="T58" s="250"/>
      <c r="U58" s="246"/>
      <c r="V58" s="73">
        <f>E58+N58</f>
        <v>0</v>
      </c>
      <c r="W58" s="71">
        <f>I58+R58</f>
        <v>100</v>
      </c>
      <c r="X58" s="250"/>
      <c r="Y58" s="250"/>
      <c r="Z58" s="246"/>
    </row>
    <row r="59" spans="1:44" ht="15">
      <c r="A59" s="204">
        <v>84</v>
      </c>
      <c r="B59" s="215" t="s">
        <v>194</v>
      </c>
      <c r="C59" s="201" t="s">
        <v>263</v>
      </c>
      <c r="D59" s="38"/>
      <c r="E59" s="39">
        <v>39.59</v>
      </c>
      <c r="F59" s="39">
        <f>$E$5/E59</f>
        <v>4.117201313462996</v>
      </c>
      <c r="G59" s="40">
        <f>IF(OR(D59="diskv.",D59="n"),50,5*D59)</f>
        <v>0</v>
      </c>
      <c r="H59" s="41">
        <f>IF(E59="-","-",(IF(E59&gt;I$6,"diskv.",IF(E59&gt;G$6,E59-G$6,0))))</f>
        <v>0</v>
      </c>
      <c r="I59" s="42">
        <f>G59+H59</f>
        <v>0</v>
      </c>
      <c r="J59" s="251"/>
      <c r="K59" s="251"/>
      <c r="L59" s="247"/>
      <c r="M59" s="67" t="s">
        <v>348</v>
      </c>
      <c r="N59" s="68"/>
      <c r="O59" s="68" t="e">
        <f aca="true" t="shared" si="12" ref="O59:O68">$O$5/N59</f>
        <v>#DIV/0!</v>
      </c>
      <c r="P59" s="69">
        <f t="shared" si="9"/>
        <v>50</v>
      </c>
      <c r="Q59" s="70">
        <f t="shared" si="10"/>
        <v>0</v>
      </c>
      <c r="R59" s="71">
        <v>50</v>
      </c>
      <c r="S59" s="251"/>
      <c r="T59" s="251"/>
      <c r="U59" s="247"/>
      <c r="V59" s="73">
        <f>E59+N59</f>
        <v>39.59</v>
      </c>
      <c r="W59" s="71">
        <f>I59+R59</f>
        <v>50</v>
      </c>
      <c r="X59" s="251"/>
      <c r="Y59" s="251"/>
      <c r="Z59" s="247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</row>
    <row r="60" spans="1:26" ht="15.75">
      <c r="A60" s="66"/>
      <c r="B60" s="381" t="s">
        <v>313</v>
      </c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3"/>
    </row>
    <row r="61" spans="1:44" ht="15">
      <c r="A61" s="204">
        <v>20</v>
      </c>
      <c r="B61" s="205" t="s">
        <v>132</v>
      </c>
      <c r="C61" s="206" t="s">
        <v>231</v>
      </c>
      <c r="D61" s="38"/>
      <c r="E61" s="39">
        <v>61.56</v>
      </c>
      <c r="F61" s="39">
        <f>$E$5/E61</f>
        <v>2.6478232618583495</v>
      </c>
      <c r="G61" s="40">
        <f>IF(OR(D61="diskv.",D61="n"),50,5*D61)</f>
        <v>0</v>
      </c>
      <c r="H61" s="41">
        <f>IF(E61="-","-",(IF(E61&gt;I$6,"diskv.",IF(E61&gt;G$6,E61-G$6,0))))</f>
        <v>13.560000000000002</v>
      </c>
      <c r="I61" s="42">
        <f>G61+H61</f>
        <v>13.560000000000002</v>
      </c>
      <c r="J61" s="230">
        <f>SUM(E61:E63)</f>
        <v>95.77000000000001</v>
      </c>
      <c r="K61" s="230">
        <f>SUM(I61:I63)</f>
        <v>78.56</v>
      </c>
      <c r="L61" s="231">
        <v>18</v>
      </c>
      <c r="M61" s="67" t="s">
        <v>348</v>
      </c>
      <c r="N61" s="68"/>
      <c r="O61" s="68" t="e">
        <f t="shared" si="12"/>
        <v>#DIV/0!</v>
      </c>
      <c r="P61" s="69">
        <f t="shared" si="9"/>
        <v>50</v>
      </c>
      <c r="Q61" s="70">
        <f t="shared" si="10"/>
        <v>0</v>
      </c>
      <c r="R61" s="71">
        <v>50</v>
      </c>
      <c r="S61" s="230">
        <f>SUM(N61:N63)</f>
        <v>0</v>
      </c>
      <c r="T61" s="230">
        <f>SUM(R61:R63)</f>
        <v>150</v>
      </c>
      <c r="U61" s="231"/>
      <c r="V61" s="73">
        <f>E61+N61</f>
        <v>61.56</v>
      </c>
      <c r="W61" s="71">
        <f>I61+R61</f>
        <v>63.56</v>
      </c>
      <c r="X61" s="230">
        <f>SUM(J61,S61)</f>
        <v>95.77000000000001</v>
      </c>
      <c r="Y61" s="230">
        <f>SUM(K61,T61)</f>
        <v>228.56</v>
      </c>
      <c r="Z61" s="231">
        <v>22</v>
      </c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</row>
    <row r="62" spans="1:44" ht="15">
      <c r="A62" s="204">
        <v>25</v>
      </c>
      <c r="B62" s="215" t="s">
        <v>138</v>
      </c>
      <c r="C62" s="201" t="s">
        <v>273</v>
      </c>
      <c r="D62" s="38">
        <v>3</v>
      </c>
      <c r="E62" s="39">
        <v>34.21</v>
      </c>
      <c r="F62" s="39">
        <f>$E$5/E62</f>
        <v>4.7646886875182695</v>
      </c>
      <c r="G62" s="40">
        <f>IF(OR(D62="diskv.",D62="n"),50,5*D62)</f>
        <v>15</v>
      </c>
      <c r="H62" s="41">
        <f>IF(E62="-","-",(IF(E62&gt;I$6,"diskv.",IF(E62&gt;G$6,E62-G$6,0))))</f>
        <v>0</v>
      </c>
      <c r="I62" s="42">
        <f>G62+H62</f>
        <v>15</v>
      </c>
      <c r="J62" s="250"/>
      <c r="K62" s="250"/>
      <c r="L62" s="246"/>
      <c r="M62" s="67" t="s">
        <v>348</v>
      </c>
      <c r="N62" s="68"/>
      <c r="O62" s="68" t="e">
        <f t="shared" si="12"/>
        <v>#DIV/0!</v>
      </c>
      <c r="P62" s="69">
        <f t="shared" si="9"/>
        <v>50</v>
      </c>
      <c r="Q62" s="70">
        <f t="shared" si="10"/>
        <v>0</v>
      </c>
      <c r="R62" s="71">
        <v>50</v>
      </c>
      <c r="S62" s="250"/>
      <c r="T62" s="250"/>
      <c r="U62" s="246"/>
      <c r="V62" s="73">
        <f>E62+N62</f>
        <v>34.21</v>
      </c>
      <c r="W62" s="71">
        <f>I62+R62</f>
        <v>65</v>
      </c>
      <c r="X62" s="250"/>
      <c r="Y62" s="250"/>
      <c r="Z62" s="246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</row>
    <row r="63" spans="1:44" ht="15">
      <c r="A63" s="204">
        <v>35</v>
      </c>
      <c r="B63" s="210" t="s">
        <v>155</v>
      </c>
      <c r="C63" s="211" t="s">
        <v>234</v>
      </c>
      <c r="D63" s="38" t="s">
        <v>333</v>
      </c>
      <c r="E63" s="39"/>
      <c r="F63" s="39" t="e">
        <f>$E$5/E63</f>
        <v>#DIV/0!</v>
      </c>
      <c r="G63" s="40" t="e">
        <f>IF(OR(D63="diskv.",D63="n"),50,5*D63)</f>
        <v>#VALUE!</v>
      </c>
      <c r="H63" s="41">
        <f>IF(E63="-","-",(IF(E63&gt;I$6,"diskv.",IF(E63&gt;G$6,E63-G$6,0))))</f>
        <v>0</v>
      </c>
      <c r="I63" s="42">
        <v>50</v>
      </c>
      <c r="J63" s="251"/>
      <c r="K63" s="251"/>
      <c r="L63" s="247"/>
      <c r="M63" s="67" t="s">
        <v>348</v>
      </c>
      <c r="N63" s="68"/>
      <c r="O63" s="68" t="e">
        <f>$O$5/N63</f>
        <v>#DIV/0!</v>
      </c>
      <c r="P63" s="69">
        <f t="shared" si="9"/>
        <v>50</v>
      </c>
      <c r="Q63" s="70">
        <f t="shared" si="10"/>
        <v>0</v>
      </c>
      <c r="R63" s="71">
        <v>50</v>
      </c>
      <c r="S63" s="251"/>
      <c r="T63" s="251"/>
      <c r="U63" s="247"/>
      <c r="V63" s="73">
        <f>E63+N63</f>
        <v>0</v>
      </c>
      <c r="W63" s="71">
        <f>I63+R63</f>
        <v>100</v>
      </c>
      <c r="X63" s="251"/>
      <c r="Y63" s="251"/>
      <c r="Z63" s="247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</row>
    <row r="64" spans="1:26" ht="15.75">
      <c r="A64" s="66"/>
      <c r="B64" s="381" t="s">
        <v>314</v>
      </c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3"/>
    </row>
    <row r="65" spans="1:44" ht="15">
      <c r="A65" s="204">
        <v>63</v>
      </c>
      <c r="B65" s="205" t="s">
        <v>44</v>
      </c>
      <c r="C65" s="206" t="s">
        <v>247</v>
      </c>
      <c r="D65" s="38"/>
      <c r="E65" s="39">
        <v>37.5</v>
      </c>
      <c r="F65" s="39">
        <f>$E$5/E65</f>
        <v>4.346666666666667</v>
      </c>
      <c r="G65" s="40">
        <f>IF(OR(D65="diskv.",D65="n"),50,5*D65)</f>
        <v>0</v>
      </c>
      <c r="H65" s="41">
        <f>IF(E65="-","-",(IF(E65&gt;I$6,"diskv.",IF(E65&gt;G$6,E65-G$6,0))))</f>
        <v>0</v>
      </c>
      <c r="I65" s="42">
        <f>G65+H65</f>
        <v>0</v>
      </c>
      <c r="J65" s="230">
        <f>SUM(E68,E65,E66)</f>
        <v>112.6</v>
      </c>
      <c r="K65" s="230">
        <f>SUM(H65,H66,H68)</f>
        <v>0</v>
      </c>
      <c r="L65" s="231">
        <v>2</v>
      </c>
      <c r="M65" s="67">
        <v>1</v>
      </c>
      <c r="N65" s="68">
        <v>42.41</v>
      </c>
      <c r="O65" s="68">
        <f t="shared" si="12"/>
        <v>4.550813487385051</v>
      </c>
      <c r="P65" s="69">
        <f t="shared" si="9"/>
        <v>5</v>
      </c>
      <c r="Q65" s="70">
        <f t="shared" si="10"/>
        <v>0</v>
      </c>
      <c r="R65" s="71">
        <f t="shared" si="11"/>
        <v>5</v>
      </c>
      <c r="S65" s="230">
        <f>SUM(N65:N66,N68)</f>
        <v>126.37</v>
      </c>
      <c r="T65" s="230">
        <f>SUM(R65:R67)</f>
        <v>10</v>
      </c>
      <c r="U65" s="231"/>
      <c r="V65" s="73">
        <f>E65+N65</f>
        <v>79.91</v>
      </c>
      <c r="W65" s="71">
        <f>I65+R65</f>
        <v>5</v>
      </c>
      <c r="X65" s="230">
        <f>SUM(J65,S65)</f>
        <v>238.97</v>
      </c>
      <c r="Y65" s="230">
        <f>SUM(K65,T65)</f>
        <v>10</v>
      </c>
      <c r="Z65" s="231">
        <v>1</v>
      </c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</row>
    <row r="66" spans="1:44" ht="12.75" customHeight="1">
      <c r="A66" s="204">
        <v>94</v>
      </c>
      <c r="B66" s="199" t="s">
        <v>35</v>
      </c>
      <c r="C66" s="207" t="s">
        <v>270</v>
      </c>
      <c r="D66" s="128"/>
      <c r="E66" s="39">
        <v>38.31</v>
      </c>
      <c r="F66" s="39">
        <f>$E$5/E66</f>
        <v>4.254763769250848</v>
      </c>
      <c r="G66" s="40">
        <f>IF(OR(D66="diskv.",D66="n"),50,5*D66)</f>
        <v>0</v>
      </c>
      <c r="H66" s="41">
        <f>IF(E66="-","-",(IF(E66&gt;I$6,"diskv.",IF(E66&gt;G$6,E66-G$6,0))))</f>
        <v>0</v>
      </c>
      <c r="I66" s="42">
        <f>G66+H66</f>
        <v>0</v>
      </c>
      <c r="J66" s="250"/>
      <c r="K66" s="250"/>
      <c r="L66" s="246"/>
      <c r="M66" s="67"/>
      <c r="N66" s="68">
        <v>43.12</v>
      </c>
      <c r="O66" s="68">
        <f>$O$5/N66</f>
        <v>4.475881261595547</v>
      </c>
      <c r="P66" s="69">
        <f t="shared" si="9"/>
        <v>0</v>
      </c>
      <c r="Q66" s="70">
        <f t="shared" si="10"/>
        <v>0</v>
      </c>
      <c r="R66" s="71">
        <f t="shared" si="11"/>
        <v>0</v>
      </c>
      <c r="S66" s="250"/>
      <c r="T66" s="250"/>
      <c r="U66" s="246"/>
      <c r="V66" s="73">
        <f>E66+N66</f>
        <v>81.43</v>
      </c>
      <c r="W66" s="71">
        <f>I66+R66</f>
        <v>0</v>
      </c>
      <c r="X66" s="250"/>
      <c r="Y66" s="250"/>
      <c r="Z66" s="246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</row>
    <row r="67" spans="1:44" ht="15">
      <c r="A67" s="204">
        <v>88</v>
      </c>
      <c r="B67" s="213" t="s">
        <v>197</v>
      </c>
      <c r="C67" s="212" t="s">
        <v>265</v>
      </c>
      <c r="D67" s="38"/>
      <c r="E67" s="39">
        <v>40.12</v>
      </c>
      <c r="F67" s="39">
        <f>$E$5/E67</f>
        <v>4.062811565304088</v>
      </c>
      <c r="G67" s="40">
        <f>IF(OR(D67="diskv.",D67="n"),50,5*D67)</f>
        <v>0</v>
      </c>
      <c r="H67" s="41">
        <f>IF(E67="-","-",(IF(E67&gt;I$6,"diskv.",IF(E67&gt;G$6,E67-G$6,0))))</f>
        <v>0</v>
      </c>
      <c r="I67" s="42">
        <f>G67+H67</f>
        <v>0</v>
      </c>
      <c r="J67" s="250"/>
      <c r="K67" s="250"/>
      <c r="L67" s="246"/>
      <c r="M67" s="67">
        <v>1</v>
      </c>
      <c r="N67" s="68">
        <v>45.56</v>
      </c>
      <c r="O67" s="68">
        <f t="shared" si="12"/>
        <v>4.236172080772607</v>
      </c>
      <c r="P67" s="69">
        <f t="shared" si="9"/>
        <v>5</v>
      </c>
      <c r="Q67" s="70">
        <f t="shared" si="10"/>
        <v>0</v>
      </c>
      <c r="R67" s="71">
        <f t="shared" si="11"/>
        <v>5</v>
      </c>
      <c r="S67" s="250"/>
      <c r="T67" s="250"/>
      <c r="U67" s="246"/>
      <c r="V67" s="73">
        <f>E67+N67</f>
        <v>85.68</v>
      </c>
      <c r="W67" s="71">
        <f>I67+R67</f>
        <v>5</v>
      </c>
      <c r="X67" s="250"/>
      <c r="Y67" s="250"/>
      <c r="Z67" s="246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</row>
    <row r="68" spans="1:44" ht="15">
      <c r="A68" s="204">
        <v>108</v>
      </c>
      <c r="B68" s="213" t="s">
        <v>62</v>
      </c>
      <c r="C68" s="212" t="s">
        <v>292</v>
      </c>
      <c r="D68" s="38"/>
      <c r="E68" s="39">
        <v>36.79</v>
      </c>
      <c r="F68" s="39">
        <f>$E$5/E68</f>
        <v>4.430551780375102</v>
      </c>
      <c r="G68" s="40">
        <f>IF(OR(D68="diskv.",D68="n"),50,5*D68)</f>
        <v>0</v>
      </c>
      <c r="H68" s="41">
        <f>IF(E68="-","-",(IF(E68&gt;I$6,"diskv.",IF(E68&gt;G$6,E68-G$6,0))))</f>
        <v>0</v>
      </c>
      <c r="I68" s="42">
        <f>G68+H68</f>
        <v>0</v>
      </c>
      <c r="J68" s="251"/>
      <c r="K68" s="251"/>
      <c r="L68" s="247"/>
      <c r="M68" s="38"/>
      <c r="N68" s="39">
        <v>40.84</v>
      </c>
      <c r="O68" s="68">
        <f t="shared" si="12"/>
        <v>4.725759059745347</v>
      </c>
      <c r="P68" s="69">
        <f t="shared" si="9"/>
        <v>0</v>
      </c>
      <c r="Q68" s="70">
        <f t="shared" si="10"/>
        <v>0</v>
      </c>
      <c r="R68" s="71">
        <f t="shared" si="11"/>
        <v>0</v>
      </c>
      <c r="S68" s="251"/>
      <c r="T68" s="251"/>
      <c r="U68" s="247"/>
      <c r="V68" s="73">
        <f>E68+N68</f>
        <v>77.63</v>
      </c>
      <c r="W68" s="71">
        <f>I68+R68</f>
        <v>0</v>
      </c>
      <c r="X68" s="251"/>
      <c r="Y68" s="251"/>
      <c r="Z68" s="247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</row>
    <row r="69" spans="1:26" ht="15.75">
      <c r="A69" s="66"/>
      <c r="B69" s="381" t="s">
        <v>315</v>
      </c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3"/>
    </row>
    <row r="70" spans="1:44" ht="15">
      <c r="A70" s="204">
        <v>74</v>
      </c>
      <c r="B70" s="216" t="s">
        <v>48</v>
      </c>
      <c r="C70" s="217" t="s">
        <v>256</v>
      </c>
      <c r="D70" s="38" t="s">
        <v>349</v>
      </c>
      <c r="E70" s="39"/>
      <c r="F70" s="39" t="e">
        <f>$E$5/E70</f>
        <v>#DIV/0!</v>
      </c>
      <c r="G70" s="40" t="e">
        <f>IF(OR(D70="diskv.",D70="n"),50,5*D70)</f>
        <v>#VALUE!</v>
      </c>
      <c r="H70" s="41">
        <f>IF(E70="-","-",(IF(E70&gt;I$6,"diskv.",IF(E70&gt;G$6,E70-G$6,0))))</f>
        <v>0</v>
      </c>
      <c r="I70" s="42">
        <v>50</v>
      </c>
      <c r="J70" s="230"/>
      <c r="K70" s="230">
        <f>SUM(I70:I72)</f>
        <v>150</v>
      </c>
      <c r="L70" s="231">
        <v>22</v>
      </c>
      <c r="M70" s="67"/>
      <c r="N70" s="68">
        <v>46.28</v>
      </c>
      <c r="O70" s="68">
        <f>$O$5/N70</f>
        <v>4.170267934312878</v>
      </c>
      <c r="P70" s="69">
        <f t="shared" si="9"/>
        <v>0</v>
      </c>
      <c r="Q70" s="70">
        <f t="shared" si="10"/>
        <v>0</v>
      </c>
      <c r="R70" s="71">
        <f t="shared" si="11"/>
        <v>0</v>
      </c>
      <c r="S70" s="230">
        <f>SUM(N70,N72:N73)</f>
        <v>126.32</v>
      </c>
      <c r="T70" s="230">
        <f>SUM(R72:R73)</f>
        <v>0</v>
      </c>
      <c r="U70" s="231"/>
      <c r="V70" s="73">
        <f>E70+N70</f>
        <v>46.28</v>
      </c>
      <c r="W70" s="71">
        <f>I70+R70</f>
        <v>50</v>
      </c>
      <c r="X70" s="230">
        <f>SUM(J70,S70)</f>
        <v>126.32</v>
      </c>
      <c r="Y70" s="230">
        <f>SUM(K70,T70)</f>
        <v>150</v>
      </c>
      <c r="Z70" s="231">
        <v>18</v>
      </c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</row>
    <row r="71" spans="1:26" ht="15">
      <c r="A71" s="204">
        <v>56</v>
      </c>
      <c r="B71" s="199" t="s">
        <v>181</v>
      </c>
      <c r="C71" s="207" t="s">
        <v>284</v>
      </c>
      <c r="D71" s="38" t="s">
        <v>349</v>
      </c>
      <c r="E71" s="39"/>
      <c r="F71" s="39" t="e">
        <f>$E$5/E71</f>
        <v>#DIV/0!</v>
      </c>
      <c r="G71" s="40" t="e">
        <f>IF(OR(D71="diskv.",D71="n"),50,5*D71)</f>
        <v>#VALUE!</v>
      </c>
      <c r="H71" s="41">
        <f>IF(E71="-","-",(IF(E71&gt;I$6,"diskv.",IF(E71&gt;G$6,E71-G$6,0))))</f>
        <v>0</v>
      </c>
      <c r="I71" s="42">
        <v>50</v>
      </c>
      <c r="J71" s="250"/>
      <c r="K71" s="250"/>
      <c r="L71" s="246"/>
      <c r="M71" s="38">
        <v>2</v>
      </c>
      <c r="N71" s="39">
        <v>38.91</v>
      </c>
      <c r="O71" s="68">
        <f aca="true" t="shared" si="13" ref="O71:O116">$O$5/N71</f>
        <v>4.960164482138269</v>
      </c>
      <c r="P71" s="69">
        <f t="shared" si="9"/>
        <v>10</v>
      </c>
      <c r="Q71" s="70">
        <f t="shared" si="10"/>
        <v>0</v>
      </c>
      <c r="R71" s="71">
        <f t="shared" si="11"/>
        <v>10</v>
      </c>
      <c r="S71" s="250"/>
      <c r="T71" s="250"/>
      <c r="U71" s="246"/>
      <c r="V71" s="73">
        <f>E71+N71</f>
        <v>38.91</v>
      </c>
      <c r="W71" s="71">
        <f>I71+R71</f>
        <v>60</v>
      </c>
      <c r="X71" s="250"/>
      <c r="Y71" s="250"/>
      <c r="Z71" s="246"/>
    </row>
    <row r="72" spans="1:26" ht="15">
      <c r="A72" s="204">
        <v>78</v>
      </c>
      <c r="B72" s="199" t="s">
        <v>225</v>
      </c>
      <c r="C72" s="207" t="s">
        <v>316</v>
      </c>
      <c r="D72" s="38" t="s">
        <v>349</v>
      </c>
      <c r="E72" s="39"/>
      <c r="F72" s="39" t="e">
        <f>$E$5/E72</f>
        <v>#DIV/0!</v>
      </c>
      <c r="G72" s="40" t="e">
        <f>IF(OR(D72="diskv.",D72="n"),50,5*D72)</f>
        <v>#VALUE!</v>
      </c>
      <c r="H72" s="41">
        <f>IF(E72="-","-",(IF(E72&gt;I$6,"diskv.",IF(E72&gt;G$6,E72-G$6,0))))</f>
        <v>0</v>
      </c>
      <c r="I72" s="42">
        <v>50</v>
      </c>
      <c r="J72" s="250"/>
      <c r="K72" s="250"/>
      <c r="L72" s="246"/>
      <c r="M72" s="67"/>
      <c r="N72" s="68">
        <v>42</v>
      </c>
      <c r="O72" s="68">
        <f t="shared" si="13"/>
        <v>4.595238095238095</v>
      </c>
      <c r="P72" s="69">
        <f t="shared" si="9"/>
        <v>0</v>
      </c>
      <c r="Q72" s="70">
        <f t="shared" si="10"/>
        <v>0</v>
      </c>
      <c r="R72" s="71">
        <f t="shared" si="11"/>
        <v>0</v>
      </c>
      <c r="S72" s="250"/>
      <c r="T72" s="250"/>
      <c r="U72" s="246"/>
      <c r="V72" s="73">
        <f>E72+N72</f>
        <v>42</v>
      </c>
      <c r="W72" s="71">
        <f>I72+R72</f>
        <v>50</v>
      </c>
      <c r="X72" s="250"/>
      <c r="Y72" s="250"/>
      <c r="Z72" s="246"/>
    </row>
    <row r="73" spans="1:26" ht="15">
      <c r="A73" s="204">
        <v>115</v>
      </c>
      <c r="B73" s="199" t="s">
        <v>51</v>
      </c>
      <c r="C73" s="207" t="s">
        <v>298</v>
      </c>
      <c r="D73" s="38" t="s">
        <v>349</v>
      </c>
      <c r="E73" s="39"/>
      <c r="F73" s="39" t="e">
        <f>$E$5/E73</f>
        <v>#DIV/0!</v>
      </c>
      <c r="G73" s="40" t="e">
        <f>IF(OR(D73="diskv.",D73="n"),50,5*D73)</f>
        <v>#VALUE!</v>
      </c>
      <c r="H73" s="41">
        <f>IF(E73="-","-",(IF(E73&gt;I$6,"diskv.",IF(E73&gt;G$6,E73-G$6,0))))</f>
        <v>0</v>
      </c>
      <c r="I73" s="42">
        <v>50</v>
      </c>
      <c r="J73" s="251"/>
      <c r="K73" s="251"/>
      <c r="L73" s="247"/>
      <c r="M73" s="38"/>
      <c r="N73" s="39">
        <v>38.04</v>
      </c>
      <c r="O73" s="68">
        <f t="shared" si="13"/>
        <v>5.07360672975815</v>
      </c>
      <c r="P73" s="69">
        <f t="shared" si="9"/>
        <v>0</v>
      </c>
      <c r="Q73" s="70">
        <f t="shared" si="10"/>
        <v>0</v>
      </c>
      <c r="R73" s="71">
        <f t="shared" si="11"/>
        <v>0</v>
      </c>
      <c r="S73" s="251"/>
      <c r="T73" s="251"/>
      <c r="U73" s="247"/>
      <c r="V73" s="73">
        <f>E73+N73</f>
        <v>38.04</v>
      </c>
      <c r="W73" s="71">
        <f>I73+R73</f>
        <v>50</v>
      </c>
      <c r="X73" s="251"/>
      <c r="Y73" s="251"/>
      <c r="Z73" s="247"/>
    </row>
    <row r="74" spans="1:26" ht="15.75">
      <c r="A74" s="66"/>
      <c r="B74" s="381" t="s">
        <v>317</v>
      </c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3"/>
    </row>
    <row r="75" spans="1:26" ht="15">
      <c r="A75" s="204">
        <v>48</v>
      </c>
      <c r="B75" s="215" t="s">
        <v>44</v>
      </c>
      <c r="C75" s="201" t="s">
        <v>260</v>
      </c>
      <c r="D75" s="38" t="s">
        <v>333</v>
      </c>
      <c r="E75" s="39"/>
      <c r="F75" s="39" t="e">
        <f>$E$5/E75</f>
        <v>#DIV/0!</v>
      </c>
      <c r="G75" s="40" t="e">
        <f>IF(OR(D75="diskv.",D75="n"),50,5*D75)</f>
        <v>#VALUE!</v>
      </c>
      <c r="H75" s="41">
        <f>IF(E75="-","-",(IF(E75&gt;I$6,"diskv.",IF(E75&gt;G$6,E75-G$6,0))))</f>
        <v>0</v>
      </c>
      <c r="I75" s="42">
        <v>50</v>
      </c>
      <c r="J75" s="230">
        <f>E76</f>
        <v>36.91</v>
      </c>
      <c r="K75" s="230">
        <f>SUM(I75:I77)</f>
        <v>100</v>
      </c>
      <c r="L75" s="231">
        <v>20</v>
      </c>
      <c r="M75" s="67">
        <v>1</v>
      </c>
      <c r="N75" s="68">
        <v>42.93</v>
      </c>
      <c r="O75" s="68">
        <f t="shared" si="13"/>
        <v>4.495690659212672</v>
      </c>
      <c r="P75" s="69">
        <f t="shared" si="9"/>
        <v>5</v>
      </c>
      <c r="Q75" s="70">
        <f t="shared" si="10"/>
        <v>0</v>
      </c>
      <c r="R75" s="71">
        <f t="shared" si="11"/>
        <v>5</v>
      </c>
      <c r="S75" s="230">
        <f>SUM(N75:N76,N78)</f>
        <v>128.44</v>
      </c>
      <c r="T75" s="230">
        <f>SUM(R75:R76,R78)</f>
        <v>15</v>
      </c>
      <c r="U75" s="231"/>
      <c r="V75" s="73">
        <f>E75+N75</f>
        <v>42.93</v>
      </c>
      <c r="W75" s="71">
        <f>I75+R75</f>
        <v>55</v>
      </c>
      <c r="X75" s="230">
        <f>SUM(J75,S75)</f>
        <v>165.35</v>
      </c>
      <c r="Y75" s="230">
        <f>SUM(K75,T75)</f>
        <v>115</v>
      </c>
      <c r="Z75" s="231">
        <v>16</v>
      </c>
    </row>
    <row r="76" spans="1:26" ht="15">
      <c r="A76" s="204">
        <v>47</v>
      </c>
      <c r="B76" s="202" t="s">
        <v>35</v>
      </c>
      <c r="C76" s="203" t="s">
        <v>259</v>
      </c>
      <c r="D76" s="38"/>
      <c r="E76" s="39">
        <v>36.91</v>
      </c>
      <c r="F76" s="39">
        <f>$E$5/E76</f>
        <v>4.416147385532376</v>
      </c>
      <c r="G76" s="40">
        <f>IF(OR(D76="diskv.",D76="n"),50,5*D76)</f>
        <v>0</v>
      </c>
      <c r="H76" s="41">
        <f>IF(E76="-","-",(IF(E76&gt;I$6,"diskv.",IF(E76&gt;G$6,E76-G$6,0))))</f>
        <v>0</v>
      </c>
      <c r="I76" s="42">
        <f>G76+H76</f>
        <v>0</v>
      </c>
      <c r="J76" s="250"/>
      <c r="K76" s="250"/>
      <c r="L76" s="246"/>
      <c r="M76" s="67">
        <v>1</v>
      </c>
      <c r="N76" s="68">
        <v>46.69</v>
      </c>
      <c r="O76" s="68">
        <f t="shared" si="13"/>
        <v>4.133647461983294</v>
      </c>
      <c r="P76" s="69">
        <f t="shared" si="9"/>
        <v>5</v>
      </c>
      <c r="Q76" s="70">
        <f t="shared" si="10"/>
        <v>0</v>
      </c>
      <c r="R76" s="71">
        <f t="shared" si="11"/>
        <v>5</v>
      </c>
      <c r="S76" s="250"/>
      <c r="T76" s="250"/>
      <c r="U76" s="246"/>
      <c r="V76" s="73">
        <f>E76+N76</f>
        <v>83.6</v>
      </c>
      <c r="W76" s="71">
        <f>I76+R76</f>
        <v>5</v>
      </c>
      <c r="X76" s="250"/>
      <c r="Y76" s="250"/>
      <c r="Z76" s="246"/>
    </row>
    <row r="77" spans="1:26" ht="15">
      <c r="A77" s="204">
        <v>45</v>
      </c>
      <c r="B77" s="202" t="s">
        <v>171</v>
      </c>
      <c r="C77" s="203" t="s">
        <v>258</v>
      </c>
      <c r="D77" s="38" t="s">
        <v>348</v>
      </c>
      <c r="E77" s="39"/>
      <c r="F77" s="39" t="e">
        <f>$E$5/E77</f>
        <v>#DIV/0!</v>
      </c>
      <c r="G77" s="40">
        <f>IF(OR(D77="diskv.",D77="n"),50,5*D77)</f>
        <v>50</v>
      </c>
      <c r="H77" s="41">
        <f>IF(E77="-","-",(IF(E77&gt;I$6,"diskv.",IF(E77&gt;G$6,E77-G$6,0))))</f>
        <v>0</v>
      </c>
      <c r="I77" s="42">
        <v>50</v>
      </c>
      <c r="J77" s="250"/>
      <c r="K77" s="250"/>
      <c r="L77" s="246"/>
      <c r="M77" s="67" t="s">
        <v>348</v>
      </c>
      <c r="N77" s="68"/>
      <c r="O77" s="68" t="e">
        <f t="shared" si="13"/>
        <v>#DIV/0!</v>
      </c>
      <c r="P77" s="69">
        <f t="shared" si="9"/>
        <v>50</v>
      </c>
      <c r="Q77" s="70">
        <f t="shared" si="10"/>
        <v>0</v>
      </c>
      <c r="R77" s="71">
        <v>50</v>
      </c>
      <c r="S77" s="250"/>
      <c r="T77" s="250"/>
      <c r="U77" s="246"/>
      <c r="V77" s="73">
        <f>E77+N77</f>
        <v>0</v>
      </c>
      <c r="W77" s="71">
        <f>I77+R77</f>
        <v>100</v>
      </c>
      <c r="X77" s="250"/>
      <c r="Y77" s="250"/>
      <c r="Z77" s="246"/>
    </row>
    <row r="78" spans="1:26" ht="15">
      <c r="A78" s="204">
        <v>49</v>
      </c>
      <c r="B78" s="218" t="s">
        <v>64</v>
      </c>
      <c r="C78" s="219" t="s">
        <v>279</v>
      </c>
      <c r="D78" s="38" t="s">
        <v>333</v>
      </c>
      <c r="E78" s="39"/>
      <c r="F78" s="39" t="e">
        <f>$E$5/E78</f>
        <v>#DIV/0!</v>
      </c>
      <c r="G78" s="40" t="e">
        <f>IF(OR(D78="diskv.",D78="n"),50,5*D78)</f>
        <v>#VALUE!</v>
      </c>
      <c r="H78" s="41">
        <f>IF(E78="-","-",(IF(E78&gt;I$6,"diskv.",IF(E78&gt;G$6,E78-G$6,0))))</f>
        <v>0</v>
      </c>
      <c r="I78" s="42">
        <v>50</v>
      </c>
      <c r="J78" s="251"/>
      <c r="K78" s="251"/>
      <c r="L78" s="247"/>
      <c r="M78" s="38">
        <v>1</v>
      </c>
      <c r="N78" s="39">
        <v>38.82</v>
      </c>
      <c r="O78" s="68">
        <f t="shared" si="13"/>
        <v>4.97166409067491</v>
      </c>
      <c r="P78" s="69">
        <f t="shared" si="9"/>
        <v>5</v>
      </c>
      <c r="Q78" s="70">
        <f t="shared" si="10"/>
        <v>0</v>
      </c>
      <c r="R78" s="71">
        <f t="shared" si="11"/>
        <v>5</v>
      </c>
      <c r="S78" s="251"/>
      <c r="T78" s="251"/>
      <c r="U78" s="247"/>
      <c r="V78" s="73">
        <f>E78+N78</f>
        <v>38.82</v>
      </c>
      <c r="W78" s="71">
        <f>I78+R78</f>
        <v>55</v>
      </c>
      <c r="X78" s="251"/>
      <c r="Y78" s="251"/>
      <c r="Z78" s="247"/>
    </row>
    <row r="79" spans="1:26" ht="15.75">
      <c r="A79" s="66"/>
      <c r="B79" s="381" t="s">
        <v>318</v>
      </c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3"/>
    </row>
    <row r="80" spans="1:26" ht="15">
      <c r="A80" s="204">
        <v>96</v>
      </c>
      <c r="B80" s="205" t="s">
        <v>128</v>
      </c>
      <c r="C80" s="206" t="s">
        <v>272</v>
      </c>
      <c r="D80" s="38"/>
      <c r="E80" s="39">
        <v>42.41</v>
      </c>
      <c r="F80" s="39">
        <f>$E$5/E80</f>
        <v>3.8434331525583594</v>
      </c>
      <c r="G80" s="40">
        <f>IF(OR(D80="diskv.",D80="n"),50,5*D80)</f>
        <v>0</v>
      </c>
      <c r="H80" s="41">
        <f>IF(E80="-","-",(IF(E80&gt;I$6,"diskv.",IF(E80&gt;G$6,E80-G$6,0))))</f>
        <v>0</v>
      </c>
      <c r="I80" s="42">
        <f>G80+H80</f>
        <v>0</v>
      </c>
      <c r="J80" s="230">
        <f>SUM(E80:E81)</f>
        <v>86.32</v>
      </c>
      <c r="K80" s="230">
        <f>SUM(I80:I82)</f>
        <v>50</v>
      </c>
      <c r="L80" s="231">
        <v>13</v>
      </c>
      <c r="M80" s="38">
        <v>1</v>
      </c>
      <c r="N80" s="39">
        <v>50.78</v>
      </c>
      <c r="O80" s="68">
        <f t="shared" si="13"/>
        <v>3.8007089405277665</v>
      </c>
      <c r="P80" s="69">
        <f t="shared" si="9"/>
        <v>5</v>
      </c>
      <c r="Q80" s="70">
        <f t="shared" si="10"/>
        <v>0</v>
      </c>
      <c r="R80" s="71">
        <f t="shared" si="11"/>
        <v>5</v>
      </c>
      <c r="S80" s="230">
        <f>SUM(N80,N82,N81)</f>
        <v>154.13</v>
      </c>
      <c r="T80" s="230">
        <f>SUM(R80,R82,R81)</f>
        <v>20</v>
      </c>
      <c r="U80" s="231"/>
      <c r="V80" s="73">
        <f>E80+N80</f>
        <v>93.19</v>
      </c>
      <c r="W80" s="71">
        <f>I80+R80</f>
        <v>5</v>
      </c>
      <c r="X80" s="230">
        <f>SUM(J80,S80)</f>
        <v>240.45</v>
      </c>
      <c r="Y80" s="230">
        <f>SUM(K80,T80)</f>
        <v>70</v>
      </c>
      <c r="Z80" s="231">
        <v>13</v>
      </c>
    </row>
    <row r="81" spans="1:26" ht="15">
      <c r="A81" s="204">
        <v>57</v>
      </c>
      <c r="B81" s="205" t="s">
        <v>128</v>
      </c>
      <c r="C81" s="206" t="s">
        <v>241</v>
      </c>
      <c r="D81" s="38"/>
      <c r="E81" s="39">
        <v>43.91</v>
      </c>
      <c r="F81" s="39">
        <f>$E$5/E81</f>
        <v>3.712138465042132</v>
      </c>
      <c r="G81" s="40">
        <f>IF(OR(D81="diskv.",D81="n"),50,5*D81)</f>
        <v>0</v>
      </c>
      <c r="H81" s="41">
        <f>IF(E81="-","-",(IF(E81&gt;I$6,"diskv.",IF(E81&gt;G$6,E81-G$6,0))))</f>
        <v>0</v>
      </c>
      <c r="I81" s="42">
        <f>G81+H81</f>
        <v>0</v>
      </c>
      <c r="J81" s="250"/>
      <c r="K81" s="250"/>
      <c r="L81" s="246"/>
      <c r="M81" s="67">
        <v>2</v>
      </c>
      <c r="N81" s="68">
        <v>49.6</v>
      </c>
      <c r="O81" s="68">
        <f t="shared" si="13"/>
        <v>3.8911290322580645</v>
      </c>
      <c r="P81" s="69">
        <f t="shared" si="9"/>
        <v>10</v>
      </c>
      <c r="Q81" s="70">
        <f t="shared" si="10"/>
        <v>0</v>
      </c>
      <c r="R81" s="71">
        <f t="shared" si="11"/>
        <v>10</v>
      </c>
      <c r="S81" s="250"/>
      <c r="T81" s="250"/>
      <c r="U81" s="246"/>
      <c r="V81" s="73">
        <f>E81+N81</f>
        <v>93.50999999999999</v>
      </c>
      <c r="W81" s="71">
        <f>I81+R81</f>
        <v>10</v>
      </c>
      <c r="X81" s="250"/>
      <c r="Y81" s="250"/>
      <c r="Z81" s="246"/>
    </row>
    <row r="82" spans="1:26" ht="15">
      <c r="A82" s="204">
        <v>75</v>
      </c>
      <c r="B82" s="215" t="s">
        <v>128</v>
      </c>
      <c r="C82" s="201" t="s">
        <v>255</v>
      </c>
      <c r="D82" s="38" t="s">
        <v>333</v>
      </c>
      <c r="E82" s="39"/>
      <c r="F82" s="39" t="e">
        <f>$E$5/E82</f>
        <v>#DIV/0!</v>
      </c>
      <c r="G82" s="40" t="e">
        <f>IF(OR(D82="diskv.",D82="n"),50,5*D82)</f>
        <v>#VALUE!</v>
      </c>
      <c r="H82" s="41">
        <f>IF(E82="-","-",(IF(E82&gt;I$6,"diskv.",IF(E82&gt;G$6,E82-G$6,0))))</f>
        <v>0</v>
      </c>
      <c r="I82" s="42">
        <v>50</v>
      </c>
      <c r="J82" s="250"/>
      <c r="K82" s="250"/>
      <c r="L82" s="246"/>
      <c r="M82" s="67">
        <v>1</v>
      </c>
      <c r="N82" s="68">
        <v>53.75</v>
      </c>
      <c r="O82" s="68">
        <f t="shared" si="13"/>
        <v>3.5906976744186045</v>
      </c>
      <c r="P82" s="69">
        <f t="shared" si="9"/>
        <v>5</v>
      </c>
      <c r="Q82" s="70">
        <f t="shared" si="10"/>
        <v>0</v>
      </c>
      <c r="R82" s="71">
        <f t="shared" si="11"/>
        <v>5</v>
      </c>
      <c r="S82" s="250"/>
      <c r="T82" s="250"/>
      <c r="U82" s="246"/>
      <c r="V82" s="73">
        <f>E82+N82</f>
        <v>53.75</v>
      </c>
      <c r="W82" s="71">
        <f>I82+R82</f>
        <v>55</v>
      </c>
      <c r="X82" s="250"/>
      <c r="Y82" s="250"/>
      <c r="Z82" s="246"/>
    </row>
    <row r="83" spans="1:26" ht="15">
      <c r="A83" s="204">
        <v>113</v>
      </c>
      <c r="B83" s="220" t="s">
        <v>66</v>
      </c>
      <c r="C83" s="221" t="s">
        <v>235</v>
      </c>
      <c r="D83" s="38" t="s">
        <v>333</v>
      </c>
      <c r="E83" s="39"/>
      <c r="F83" s="39" t="e">
        <f>$E$5/E83</f>
        <v>#DIV/0!</v>
      </c>
      <c r="G83" s="40" t="e">
        <f>IF(OR(D83="diskv.",D83="n"),50,5*D83)</f>
        <v>#VALUE!</v>
      </c>
      <c r="H83" s="41">
        <f>IF(E83="-","-",(IF(E83&gt;I$6,"diskv.",IF(E83&gt;G$6,E83-G$6,0))))</f>
        <v>0</v>
      </c>
      <c r="I83" s="42">
        <v>50</v>
      </c>
      <c r="J83" s="251"/>
      <c r="K83" s="251"/>
      <c r="L83" s="247"/>
      <c r="M83" s="38">
        <v>2</v>
      </c>
      <c r="N83" s="39">
        <v>56.87</v>
      </c>
      <c r="O83" s="68">
        <f t="shared" si="13"/>
        <v>3.3937049410937226</v>
      </c>
      <c r="P83" s="69">
        <f t="shared" si="9"/>
        <v>10</v>
      </c>
      <c r="Q83" s="70">
        <f t="shared" si="10"/>
        <v>0</v>
      </c>
      <c r="R83" s="71">
        <f t="shared" si="11"/>
        <v>10</v>
      </c>
      <c r="S83" s="251"/>
      <c r="T83" s="251"/>
      <c r="U83" s="247"/>
      <c r="V83" s="73">
        <f>E83+N83</f>
        <v>56.87</v>
      </c>
      <c r="W83" s="71">
        <f>I83+R83</f>
        <v>60</v>
      </c>
      <c r="X83" s="251"/>
      <c r="Y83" s="251"/>
      <c r="Z83" s="247"/>
    </row>
    <row r="84" spans="1:26" ht="15.75">
      <c r="A84" s="66"/>
      <c r="B84" s="381" t="s">
        <v>320</v>
      </c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3"/>
    </row>
    <row r="85" spans="1:26" ht="15">
      <c r="A85" s="204">
        <v>38</v>
      </c>
      <c r="B85" s="202" t="s">
        <v>157</v>
      </c>
      <c r="C85" s="203" t="s">
        <v>237</v>
      </c>
      <c r="D85" s="38"/>
      <c r="E85" s="39">
        <v>43.28</v>
      </c>
      <c r="F85" s="39">
        <f>$E$5/E85</f>
        <v>3.766173752310536</v>
      </c>
      <c r="G85" s="40">
        <f>IF(OR(D85="diskv.",D85="n"),50,5*D85)</f>
        <v>0</v>
      </c>
      <c r="H85" s="41">
        <f>IF(E85="-","-",(IF(E85&gt;I$6,"diskv.",IF(E85&gt;G$6,E85-G$6,0))))</f>
        <v>0</v>
      </c>
      <c r="I85" s="42">
        <f>G85+H85</f>
        <v>0</v>
      </c>
      <c r="J85" s="230">
        <f>SUM(E85,E88)</f>
        <v>81.72</v>
      </c>
      <c r="K85" s="230">
        <f>SUM(I85:I86,I88)</f>
        <v>50</v>
      </c>
      <c r="L85" s="231">
        <v>12</v>
      </c>
      <c r="M85" s="67">
        <v>3</v>
      </c>
      <c r="N85" s="68">
        <v>49.9</v>
      </c>
      <c r="O85" s="68">
        <f t="shared" si="13"/>
        <v>3.867735470941884</v>
      </c>
      <c r="P85" s="69">
        <f t="shared" si="9"/>
        <v>15</v>
      </c>
      <c r="Q85" s="70">
        <f t="shared" si="10"/>
        <v>0</v>
      </c>
      <c r="R85" s="71">
        <f t="shared" si="11"/>
        <v>15</v>
      </c>
      <c r="S85" s="230">
        <f>SUM(N86:N88)</f>
        <v>137.97</v>
      </c>
      <c r="T85" s="230">
        <f>SUM(R86:R88)</f>
        <v>20</v>
      </c>
      <c r="U85" s="231"/>
      <c r="V85" s="73">
        <f>E85+N85</f>
        <v>93.18</v>
      </c>
      <c r="W85" s="71">
        <f>I85+R85</f>
        <v>15</v>
      </c>
      <c r="X85" s="230">
        <f>SUM(J85,S85)</f>
        <v>219.69</v>
      </c>
      <c r="Y85" s="230">
        <f>SUM(K85,T85)</f>
        <v>70</v>
      </c>
      <c r="Z85" s="231">
        <v>12</v>
      </c>
    </row>
    <row r="86" spans="1:26" ht="15">
      <c r="A86" s="204">
        <v>79</v>
      </c>
      <c r="B86" s="215" t="s">
        <v>76</v>
      </c>
      <c r="C86" s="201" t="s">
        <v>319</v>
      </c>
      <c r="D86" s="258" t="s">
        <v>333</v>
      </c>
      <c r="E86" s="259"/>
      <c r="F86" s="39" t="e">
        <f>$E$5/E86</f>
        <v>#DIV/0!</v>
      </c>
      <c r="G86" s="40" t="e">
        <f>IF(OR(D86="diskv.",D86="n"),50,5*D86)</f>
        <v>#VALUE!</v>
      </c>
      <c r="H86" s="41">
        <f>IF(E86="-","-",(IF(E86&gt;I$6,"diskv.",IF(E86&gt;G$6,E86-G$6,0))))</f>
        <v>0</v>
      </c>
      <c r="I86" s="42">
        <v>50</v>
      </c>
      <c r="J86" s="250"/>
      <c r="K86" s="250"/>
      <c r="L86" s="246"/>
      <c r="M86" s="67">
        <v>1</v>
      </c>
      <c r="N86" s="68">
        <v>48.16</v>
      </c>
      <c r="O86" s="68">
        <f t="shared" si="13"/>
        <v>4.0074750830564785</v>
      </c>
      <c r="P86" s="69">
        <f t="shared" si="9"/>
        <v>5</v>
      </c>
      <c r="Q86" s="70">
        <f t="shared" si="10"/>
        <v>0</v>
      </c>
      <c r="R86" s="71">
        <f t="shared" si="11"/>
        <v>5</v>
      </c>
      <c r="S86" s="250"/>
      <c r="T86" s="250"/>
      <c r="U86" s="246"/>
      <c r="V86" s="73">
        <f>E86+N86</f>
        <v>48.16</v>
      </c>
      <c r="W86" s="71">
        <f>I86+R86</f>
        <v>55</v>
      </c>
      <c r="X86" s="250"/>
      <c r="Y86" s="250"/>
      <c r="Z86" s="246"/>
    </row>
    <row r="87" spans="1:26" ht="15">
      <c r="A87" s="204">
        <v>33</v>
      </c>
      <c r="B87" s="200" t="s">
        <v>86</v>
      </c>
      <c r="C87" s="201" t="s">
        <v>277</v>
      </c>
      <c r="D87" s="38" t="s">
        <v>333</v>
      </c>
      <c r="E87" s="39"/>
      <c r="F87" s="39" t="e">
        <f>$E$5/E87</f>
        <v>#DIV/0!</v>
      </c>
      <c r="G87" s="40" t="e">
        <f>IF(OR(D87="diskv.",D87="n"),50,5*D87)</f>
        <v>#VALUE!</v>
      </c>
      <c r="H87" s="41">
        <f>IF(E87="-","-",(IF(E87&gt;I$6,"diskv.",IF(E87&gt;G$6,E87-G$6,0))))</f>
        <v>0</v>
      </c>
      <c r="I87" s="42">
        <v>50</v>
      </c>
      <c r="J87" s="250"/>
      <c r="K87" s="250"/>
      <c r="L87" s="246"/>
      <c r="M87" s="38">
        <v>2</v>
      </c>
      <c r="N87" s="39">
        <v>46.63</v>
      </c>
      <c r="O87" s="68">
        <f t="shared" si="13"/>
        <v>4.1389663306883975</v>
      </c>
      <c r="P87" s="69">
        <f t="shared" si="9"/>
        <v>10</v>
      </c>
      <c r="Q87" s="70">
        <f t="shared" si="10"/>
        <v>0</v>
      </c>
      <c r="R87" s="71">
        <f t="shared" si="11"/>
        <v>10</v>
      </c>
      <c r="S87" s="250"/>
      <c r="T87" s="250"/>
      <c r="U87" s="246"/>
      <c r="V87" s="73">
        <f>E87+N87</f>
        <v>46.63</v>
      </c>
      <c r="W87" s="71">
        <f>I87+R87</f>
        <v>60</v>
      </c>
      <c r="X87" s="250"/>
      <c r="Y87" s="250"/>
      <c r="Z87" s="246"/>
    </row>
    <row r="88" spans="1:26" ht="15">
      <c r="A88" s="204">
        <v>99</v>
      </c>
      <c r="B88" s="202" t="s">
        <v>195</v>
      </c>
      <c r="C88" s="203" t="s">
        <v>285</v>
      </c>
      <c r="D88" s="38"/>
      <c r="E88" s="39">
        <v>38.44</v>
      </c>
      <c r="F88" s="39">
        <f>$E$5/E88</f>
        <v>4.240374609781478</v>
      </c>
      <c r="G88" s="40">
        <f>IF(OR(D88="diskv.",D88="n"),50,5*D88)</f>
        <v>0</v>
      </c>
      <c r="H88" s="41">
        <f>IF(E88="-","-",(IF(E88&gt;I$6,"diskv.",IF(E88&gt;G$6,E88-G$6,0))))</f>
        <v>0</v>
      </c>
      <c r="I88" s="42">
        <f>G88+H88</f>
        <v>0</v>
      </c>
      <c r="J88" s="251"/>
      <c r="K88" s="251"/>
      <c r="L88" s="247"/>
      <c r="M88" s="38">
        <v>1</v>
      </c>
      <c r="N88" s="39">
        <v>43.18</v>
      </c>
      <c r="O88" s="68">
        <f t="shared" si="13"/>
        <v>4.469661880500231</v>
      </c>
      <c r="P88" s="69">
        <f t="shared" si="9"/>
        <v>5</v>
      </c>
      <c r="Q88" s="70">
        <f t="shared" si="10"/>
        <v>0</v>
      </c>
      <c r="R88" s="71">
        <f t="shared" si="11"/>
        <v>5</v>
      </c>
      <c r="S88" s="251"/>
      <c r="T88" s="251"/>
      <c r="U88" s="247"/>
      <c r="V88" s="73">
        <f>E88+N88</f>
        <v>81.62</v>
      </c>
      <c r="W88" s="71">
        <f>I88+R88</f>
        <v>5</v>
      </c>
      <c r="X88" s="251"/>
      <c r="Y88" s="251"/>
      <c r="Z88" s="247"/>
    </row>
    <row r="89" spans="1:26" ht="15.75">
      <c r="A89" s="66"/>
      <c r="B89" s="381" t="s">
        <v>321</v>
      </c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3"/>
    </row>
    <row r="90" spans="1:26" ht="15">
      <c r="A90" s="204">
        <v>29</v>
      </c>
      <c r="B90" s="215" t="s">
        <v>142</v>
      </c>
      <c r="C90" s="201" t="s">
        <v>274</v>
      </c>
      <c r="D90" s="38"/>
      <c r="E90" s="39">
        <v>34.69</v>
      </c>
      <c r="F90" s="39">
        <f>$E$5/E90</f>
        <v>4.698760449697319</v>
      </c>
      <c r="G90" s="40">
        <f>IF(OR(D90="diskv.",D90="n"),50,5*D90)</f>
        <v>0</v>
      </c>
      <c r="H90" s="41">
        <f>IF(E90="-","-",(IF(E90&gt;I$6,"diskv.",IF(E90&gt;G$6,E90-G$6,0))))</f>
        <v>0</v>
      </c>
      <c r="I90" s="42">
        <f>G90+H90</f>
        <v>0</v>
      </c>
      <c r="J90" s="230">
        <f>SUM(E90:E92)</f>
        <v>108.1</v>
      </c>
      <c r="K90" s="230">
        <f>SUM(I90:I92)</f>
        <v>0</v>
      </c>
      <c r="L90" s="231">
        <v>1</v>
      </c>
      <c r="M90" s="38">
        <v>3</v>
      </c>
      <c r="N90" s="39">
        <v>42.59</v>
      </c>
      <c r="O90" s="68">
        <f t="shared" si="13"/>
        <v>4.531580183141582</v>
      </c>
      <c r="P90" s="69">
        <f t="shared" si="9"/>
        <v>15</v>
      </c>
      <c r="Q90" s="70">
        <f t="shared" si="10"/>
        <v>0</v>
      </c>
      <c r="R90" s="71">
        <f t="shared" si="11"/>
        <v>15</v>
      </c>
      <c r="S90" s="230">
        <f>SUM(N90:N92)</f>
        <v>122.53</v>
      </c>
      <c r="T90" s="230">
        <f>SUM(R90:R92)</f>
        <v>15</v>
      </c>
      <c r="U90" s="231"/>
      <c r="V90" s="73">
        <f>E90+N90</f>
        <v>77.28</v>
      </c>
      <c r="W90" s="71">
        <f>I90+R90</f>
        <v>15</v>
      </c>
      <c r="X90" s="230">
        <f>SUM(V90:V92)</f>
        <v>230.63</v>
      </c>
      <c r="Y90" s="230">
        <f>SUM(K90,T90)</f>
        <v>15</v>
      </c>
      <c r="Z90" s="231">
        <v>5</v>
      </c>
    </row>
    <row r="91" spans="1:26" ht="15">
      <c r="A91" s="204">
        <v>110</v>
      </c>
      <c r="B91" s="215" t="s">
        <v>213</v>
      </c>
      <c r="C91" s="201" t="s">
        <v>294</v>
      </c>
      <c r="D91" s="38"/>
      <c r="E91" s="39">
        <v>35.41</v>
      </c>
      <c r="F91" s="39">
        <f>$E$5/E91</f>
        <v>4.603219429539679</v>
      </c>
      <c r="G91" s="40">
        <f>IF(OR(D91="diskv.",D91="n"),50,5*D91)</f>
        <v>0</v>
      </c>
      <c r="H91" s="41">
        <f>IF(E91="-","-",(IF(E91&gt;I$6,"diskv.",IF(E91&gt;G$6,E91-G$6,0))))</f>
        <v>0</v>
      </c>
      <c r="I91" s="42">
        <f>G91+H91</f>
        <v>0</v>
      </c>
      <c r="J91" s="250"/>
      <c r="K91" s="250"/>
      <c r="L91" s="246"/>
      <c r="M91" s="38"/>
      <c r="N91" s="39">
        <v>38.65</v>
      </c>
      <c r="O91" s="68">
        <f t="shared" si="13"/>
        <v>4.99353169469599</v>
      </c>
      <c r="P91" s="69">
        <f t="shared" si="9"/>
        <v>0</v>
      </c>
      <c r="Q91" s="70">
        <f t="shared" si="10"/>
        <v>0</v>
      </c>
      <c r="R91" s="71">
        <f t="shared" si="11"/>
        <v>0</v>
      </c>
      <c r="S91" s="250"/>
      <c r="T91" s="250"/>
      <c r="U91" s="246"/>
      <c r="V91" s="73">
        <f>E91+N91</f>
        <v>74.06</v>
      </c>
      <c r="W91" s="71">
        <f>I91+R91</f>
        <v>0</v>
      </c>
      <c r="X91" s="250"/>
      <c r="Y91" s="250"/>
      <c r="Z91" s="246"/>
    </row>
    <row r="92" spans="1:26" ht="15">
      <c r="A92" s="204">
        <v>112</v>
      </c>
      <c r="B92" s="210" t="s">
        <v>116</v>
      </c>
      <c r="C92" s="211" t="s">
        <v>296</v>
      </c>
      <c r="D92" s="38"/>
      <c r="E92" s="39">
        <v>38</v>
      </c>
      <c r="F92" s="39">
        <f>$E$5/E92</f>
        <v>4.2894736842105265</v>
      </c>
      <c r="G92" s="40">
        <f>IF(OR(D92="diskv.",D92="n"),50,5*D92)</f>
        <v>0</v>
      </c>
      <c r="H92" s="41">
        <f>IF(E92="-","-",(IF(E92&gt;I$6,"diskv.",IF(E92&gt;G$6,E92-G$6,0))))</f>
        <v>0</v>
      </c>
      <c r="I92" s="42">
        <f>G92+H92</f>
        <v>0</v>
      </c>
      <c r="J92" s="251"/>
      <c r="K92" s="251"/>
      <c r="L92" s="247"/>
      <c r="M92" s="38"/>
      <c r="N92" s="39">
        <v>41.29</v>
      </c>
      <c r="O92" s="68">
        <f t="shared" si="13"/>
        <v>4.674255267619278</v>
      </c>
      <c r="P92" s="69">
        <f t="shared" si="9"/>
        <v>0</v>
      </c>
      <c r="Q92" s="70">
        <f t="shared" si="10"/>
        <v>0</v>
      </c>
      <c r="R92" s="71">
        <f t="shared" si="11"/>
        <v>0</v>
      </c>
      <c r="S92" s="251"/>
      <c r="T92" s="251"/>
      <c r="U92" s="247"/>
      <c r="V92" s="73">
        <f>E92+N92</f>
        <v>79.28999999999999</v>
      </c>
      <c r="W92" s="71">
        <f>I92+R92</f>
        <v>0</v>
      </c>
      <c r="X92" s="251"/>
      <c r="Y92" s="251"/>
      <c r="Z92" s="247"/>
    </row>
    <row r="93" spans="1:26" ht="15.75">
      <c r="A93" s="66"/>
      <c r="B93" s="381" t="s">
        <v>322</v>
      </c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3"/>
    </row>
    <row r="94" spans="1:26" ht="15">
      <c r="A94" s="204">
        <v>107</v>
      </c>
      <c r="B94" s="199" t="s">
        <v>211</v>
      </c>
      <c r="C94" s="207" t="s">
        <v>88</v>
      </c>
      <c r="D94" s="38" t="s">
        <v>333</v>
      </c>
      <c r="E94" s="39"/>
      <c r="F94" s="39" t="e">
        <f>$E$5/E94</f>
        <v>#DIV/0!</v>
      </c>
      <c r="G94" s="40" t="e">
        <f>IF(OR(D94="diskv.",D94="n"),50,5*D94)</f>
        <v>#VALUE!</v>
      </c>
      <c r="H94" s="41">
        <f>IF(E94="-","-",(IF(E94&gt;I$6,"diskv.",IF(E94&gt;G$6,E94-G$6,0))))</f>
        <v>0</v>
      </c>
      <c r="I94" s="42">
        <v>50</v>
      </c>
      <c r="J94" s="230">
        <f>SUM(E95,E97)</f>
        <v>82.5</v>
      </c>
      <c r="K94" s="230">
        <f>SUM(I95:I97)</f>
        <v>70</v>
      </c>
      <c r="L94" s="231">
        <v>16</v>
      </c>
      <c r="M94" s="38">
        <v>1</v>
      </c>
      <c r="N94" s="39">
        <v>39.71</v>
      </c>
      <c r="O94" s="68">
        <f t="shared" si="13"/>
        <v>4.860236716192395</v>
      </c>
      <c r="P94" s="69">
        <f t="shared" si="9"/>
        <v>5</v>
      </c>
      <c r="Q94" s="70">
        <f t="shared" si="10"/>
        <v>0</v>
      </c>
      <c r="R94" s="71">
        <f t="shared" si="11"/>
        <v>5</v>
      </c>
      <c r="S94" s="230">
        <f>SUM(N94:N96)</f>
        <v>130.5</v>
      </c>
      <c r="T94" s="230">
        <f>SUM(R94:R96)</f>
        <v>20</v>
      </c>
      <c r="U94" s="231"/>
      <c r="V94" s="73">
        <f>E94+N94</f>
        <v>39.71</v>
      </c>
      <c r="W94" s="71">
        <f>I94+R94</f>
        <v>55</v>
      </c>
      <c r="X94" s="230">
        <f>SUM(J94,S94)</f>
        <v>213</v>
      </c>
      <c r="Y94" s="230">
        <f>SUM(K94,T94)</f>
        <v>90</v>
      </c>
      <c r="Z94" s="231">
        <v>15</v>
      </c>
    </row>
    <row r="95" spans="1:26" ht="15">
      <c r="A95" s="204">
        <v>117</v>
      </c>
      <c r="B95" s="199" t="s">
        <v>105</v>
      </c>
      <c r="C95" s="207" t="s">
        <v>300</v>
      </c>
      <c r="D95" s="38">
        <v>4</v>
      </c>
      <c r="E95" s="39">
        <v>42.59</v>
      </c>
      <c r="F95" s="39">
        <f>$E$5/E95</f>
        <v>3.8271894810988494</v>
      </c>
      <c r="G95" s="40">
        <f>IF(OR(D95="diskv.",D95="n"),50,5*D95)</f>
        <v>20</v>
      </c>
      <c r="H95" s="41">
        <f>IF(E95="-","-",(IF(E95&gt;I$6,"diskv.",IF(E95&gt;G$6,E95-G$6,0))))</f>
        <v>0</v>
      </c>
      <c r="I95" s="42">
        <f>G95+H95</f>
        <v>20</v>
      </c>
      <c r="J95" s="250"/>
      <c r="K95" s="250"/>
      <c r="L95" s="246"/>
      <c r="M95" s="38">
        <v>3</v>
      </c>
      <c r="N95" s="39">
        <v>46.6</v>
      </c>
      <c r="O95" s="68">
        <f t="shared" si="13"/>
        <v>4.141630901287553</v>
      </c>
      <c r="P95" s="69">
        <f t="shared" si="9"/>
        <v>15</v>
      </c>
      <c r="Q95" s="70">
        <f t="shared" si="10"/>
        <v>0</v>
      </c>
      <c r="R95" s="71">
        <f t="shared" si="11"/>
        <v>15</v>
      </c>
      <c r="S95" s="250"/>
      <c r="T95" s="250"/>
      <c r="U95" s="246"/>
      <c r="V95" s="73">
        <f>E95+N95</f>
        <v>89.19</v>
      </c>
      <c r="W95" s="71">
        <f>I95+R95</f>
        <v>35</v>
      </c>
      <c r="X95" s="250"/>
      <c r="Y95" s="250"/>
      <c r="Z95" s="246"/>
    </row>
    <row r="96" spans="1:26" ht="15">
      <c r="A96" s="204">
        <v>91</v>
      </c>
      <c r="B96" s="199" t="s">
        <v>105</v>
      </c>
      <c r="C96" s="207" t="s">
        <v>268</v>
      </c>
      <c r="D96" s="38" t="s">
        <v>333</v>
      </c>
      <c r="E96" s="39"/>
      <c r="F96" s="39" t="e">
        <f>$E$5/E96</f>
        <v>#DIV/0!</v>
      </c>
      <c r="G96" s="40" t="e">
        <f>IF(OR(D96="diskv.",D96="n"),50,5*D96)</f>
        <v>#VALUE!</v>
      </c>
      <c r="H96" s="41">
        <f>IF(E96="-","-",(IF(E96&gt;I$6,"diskv.",IF(E96&gt;G$6,E96-G$6,0))))</f>
        <v>0</v>
      </c>
      <c r="I96" s="42">
        <v>50</v>
      </c>
      <c r="J96" s="250"/>
      <c r="K96" s="250"/>
      <c r="L96" s="246"/>
      <c r="M96" s="67"/>
      <c r="N96" s="67">
        <v>44.19</v>
      </c>
      <c r="O96" s="68">
        <f t="shared" si="13"/>
        <v>4.367503960171985</v>
      </c>
      <c r="P96" s="69">
        <f t="shared" si="9"/>
        <v>0</v>
      </c>
      <c r="Q96" s="70">
        <f t="shared" si="10"/>
        <v>0</v>
      </c>
      <c r="R96" s="71">
        <f t="shared" si="11"/>
        <v>0</v>
      </c>
      <c r="S96" s="250"/>
      <c r="T96" s="250"/>
      <c r="U96" s="246"/>
      <c r="V96" s="73">
        <f>E96+N96</f>
        <v>44.19</v>
      </c>
      <c r="W96" s="71">
        <f>I96+R96</f>
        <v>50</v>
      </c>
      <c r="X96" s="250"/>
      <c r="Y96" s="250"/>
      <c r="Z96" s="246"/>
    </row>
    <row r="97" spans="1:26" ht="15">
      <c r="A97" s="204">
        <v>92</v>
      </c>
      <c r="B97" s="199" t="s">
        <v>196</v>
      </c>
      <c r="C97" s="207" t="s">
        <v>207</v>
      </c>
      <c r="D97" s="38"/>
      <c r="E97" s="39">
        <v>39.91</v>
      </c>
      <c r="F97" s="39">
        <f>$E$5/E97</f>
        <v>4.084189426208971</v>
      </c>
      <c r="G97" s="40">
        <f>IF(OR(D97="diskv.",D97="n"),50,5*D97)</f>
        <v>0</v>
      </c>
      <c r="H97" s="41">
        <f>IF(E97="-","-",(IF(E97&gt;I$6,"diskv.",IF(E97&gt;G$6,E97-G$6,0))))</f>
        <v>0</v>
      </c>
      <c r="I97" s="42">
        <f>G97+H97</f>
        <v>0</v>
      </c>
      <c r="J97" s="251"/>
      <c r="K97" s="251"/>
      <c r="L97" s="247"/>
      <c r="M97" s="67">
        <v>4</v>
      </c>
      <c r="N97" s="68">
        <v>47.56</v>
      </c>
      <c r="O97" s="68">
        <f t="shared" si="13"/>
        <v>4.058031959629941</v>
      </c>
      <c r="P97" s="69">
        <f t="shared" si="9"/>
        <v>20</v>
      </c>
      <c r="Q97" s="70">
        <f t="shared" si="10"/>
        <v>0</v>
      </c>
      <c r="R97" s="71">
        <f t="shared" si="11"/>
        <v>20</v>
      </c>
      <c r="S97" s="251"/>
      <c r="T97" s="251"/>
      <c r="U97" s="247"/>
      <c r="V97" s="73">
        <f>E97+N97</f>
        <v>87.47</v>
      </c>
      <c r="W97" s="71">
        <f>I97+R97</f>
        <v>20</v>
      </c>
      <c r="X97" s="251"/>
      <c r="Y97" s="251"/>
      <c r="Z97" s="247"/>
    </row>
    <row r="98" spans="1:26" ht="15.75">
      <c r="A98" s="66"/>
      <c r="B98" s="381" t="s">
        <v>323</v>
      </c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3"/>
    </row>
    <row r="99" spans="1:26" ht="15">
      <c r="A99" s="204">
        <v>34</v>
      </c>
      <c r="B99" s="199" t="s">
        <v>154</v>
      </c>
      <c r="C99" s="207" t="s">
        <v>233</v>
      </c>
      <c r="D99" s="38">
        <v>4</v>
      </c>
      <c r="E99" s="39">
        <v>52.28</v>
      </c>
      <c r="F99" s="39">
        <f>$E$5/E99</f>
        <v>3.117827084927314</v>
      </c>
      <c r="G99" s="40">
        <f>IF(OR(D99="diskv.",D99="n"),50,5*D99)</f>
        <v>20</v>
      </c>
      <c r="H99" s="41">
        <f>IF(E99="-","-",(IF(E99&gt;I$6,"diskv.",IF(E99&gt;G$6,E99-G$6,0))))</f>
        <v>4.280000000000001</v>
      </c>
      <c r="I99" s="42">
        <f>G99+H99</f>
        <v>24.28</v>
      </c>
      <c r="J99" s="230">
        <f>SUM(E99:E100)</f>
        <v>99.47</v>
      </c>
      <c r="K99" s="230">
        <f>SUM(I99:I101)</f>
        <v>89.28</v>
      </c>
      <c r="L99" s="231">
        <v>19</v>
      </c>
      <c r="M99" s="67" t="s">
        <v>333</v>
      </c>
      <c r="N99" s="68"/>
      <c r="O99" s="68" t="e">
        <f t="shared" si="13"/>
        <v>#DIV/0!</v>
      </c>
      <c r="P99" s="69" t="e">
        <f t="shared" si="9"/>
        <v>#VALUE!</v>
      </c>
      <c r="Q99" s="70">
        <f t="shared" si="10"/>
        <v>0</v>
      </c>
      <c r="R99" s="71">
        <v>50</v>
      </c>
      <c r="S99" s="230">
        <f>SUM(N100,N102)</f>
        <v>117.87</v>
      </c>
      <c r="T99" s="230">
        <f>SUM(R100:R102)</f>
        <v>75.25</v>
      </c>
      <c r="U99" s="231"/>
      <c r="V99" s="73">
        <f>E99+N99</f>
        <v>52.28</v>
      </c>
      <c r="W99" s="71">
        <f>I99+R99</f>
        <v>74.28</v>
      </c>
      <c r="X99" s="230">
        <f>SUM(J99,S99)</f>
        <v>217.34</v>
      </c>
      <c r="Y99" s="230">
        <f>SUM(K99,T99)</f>
        <v>164.53</v>
      </c>
      <c r="Z99" s="231">
        <v>20</v>
      </c>
    </row>
    <row r="100" spans="1:26" ht="15">
      <c r="A100" s="204">
        <v>70</v>
      </c>
      <c r="B100" s="199" t="s">
        <v>154</v>
      </c>
      <c r="C100" s="207" t="s">
        <v>251</v>
      </c>
      <c r="D100" s="38">
        <v>3</v>
      </c>
      <c r="E100" s="39">
        <v>47.19</v>
      </c>
      <c r="F100" s="39">
        <f>$E$5/E100</f>
        <v>3.454121635939818</v>
      </c>
      <c r="G100" s="40">
        <f>IF(OR(D100="diskv.",D100="n"),50,5*D100)</f>
        <v>15</v>
      </c>
      <c r="H100" s="41">
        <f>IF(E100="-","-",(IF(E100&gt;I$6,"diskv.",IF(E100&gt;G$6,E100-G$6,0))))</f>
        <v>0</v>
      </c>
      <c r="I100" s="42">
        <f>G100+H100</f>
        <v>15</v>
      </c>
      <c r="J100" s="250"/>
      <c r="K100" s="250"/>
      <c r="L100" s="246"/>
      <c r="M100" s="67">
        <v>4</v>
      </c>
      <c r="N100" s="68">
        <v>52.62</v>
      </c>
      <c r="O100" s="68">
        <f t="shared" si="13"/>
        <v>3.667806917521855</v>
      </c>
      <c r="P100" s="69">
        <f t="shared" si="9"/>
        <v>20</v>
      </c>
      <c r="Q100" s="70">
        <f t="shared" si="10"/>
        <v>0</v>
      </c>
      <c r="R100" s="71">
        <f t="shared" si="11"/>
        <v>20</v>
      </c>
      <c r="S100" s="250"/>
      <c r="T100" s="250"/>
      <c r="U100" s="246"/>
      <c r="V100" s="73">
        <f>E100+N100</f>
        <v>99.81</v>
      </c>
      <c r="W100" s="71">
        <f>I100+R100</f>
        <v>35</v>
      </c>
      <c r="X100" s="250"/>
      <c r="Y100" s="250"/>
      <c r="Z100" s="246"/>
    </row>
    <row r="101" spans="1:26" ht="15">
      <c r="A101" s="204">
        <v>41</v>
      </c>
      <c r="B101" s="199" t="s">
        <v>154</v>
      </c>
      <c r="C101" s="207" t="s">
        <v>239</v>
      </c>
      <c r="D101" s="38" t="s">
        <v>333</v>
      </c>
      <c r="E101" s="39"/>
      <c r="F101" s="39" t="e">
        <f>$E$5/E101</f>
        <v>#DIV/0!</v>
      </c>
      <c r="G101" s="40" t="e">
        <f>IF(OR(D101="diskv.",D101="n"),50,5*D101)</f>
        <v>#VALUE!</v>
      </c>
      <c r="H101" s="41">
        <f>IF(E101="-","-",(IF(E101&gt;I$6,"diskv.",IF(E101&gt;G$6,E101-G$6,0))))</f>
        <v>0</v>
      </c>
      <c r="I101" s="42">
        <v>50</v>
      </c>
      <c r="J101" s="250"/>
      <c r="K101" s="250"/>
      <c r="L101" s="246"/>
      <c r="M101" s="67" t="s">
        <v>333</v>
      </c>
      <c r="N101" s="68"/>
      <c r="O101" s="68" t="e">
        <f t="shared" si="13"/>
        <v>#DIV/0!</v>
      </c>
      <c r="P101" s="69" t="e">
        <f t="shared" si="9"/>
        <v>#VALUE!</v>
      </c>
      <c r="Q101" s="70">
        <f t="shared" si="10"/>
        <v>0</v>
      </c>
      <c r="R101" s="71">
        <v>50</v>
      </c>
      <c r="S101" s="250"/>
      <c r="T101" s="250"/>
      <c r="U101" s="246"/>
      <c r="V101" s="73">
        <f>E101+N101</f>
        <v>0</v>
      </c>
      <c r="W101" s="71">
        <f>I101+R101</f>
        <v>100</v>
      </c>
      <c r="X101" s="250"/>
      <c r="Y101" s="250"/>
      <c r="Z101" s="246"/>
    </row>
    <row r="102" spans="1:26" ht="15">
      <c r="A102" s="204">
        <v>37</v>
      </c>
      <c r="B102" t="s">
        <v>113</v>
      </c>
      <c r="C102" s="203" t="s">
        <v>236</v>
      </c>
      <c r="D102" s="38" t="s">
        <v>333</v>
      </c>
      <c r="E102" s="39"/>
      <c r="F102" s="39" t="e">
        <f>$E$5/E102</f>
        <v>#DIV/0!</v>
      </c>
      <c r="G102" s="40" t="e">
        <f>IF(OR(D102="diskv.",D102="n"),50,5*D102)</f>
        <v>#VALUE!</v>
      </c>
      <c r="H102" s="41">
        <f>IF(E102="-","-",(IF(E102&gt;I$6,"diskv.",IF(E102&gt;G$6,E102-G$6,0))))</f>
        <v>0</v>
      </c>
      <c r="I102" s="42">
        <v>50</v>
      </c>
      <c r="J102" s="251"/>
      <c r="K102" s="251"/>
      <c r="L102" s="247"/>
      <c r="M102" s="67"/>
      <c r="N102" s="68">
        <v>65.25</v>
      </c>
      <c r="O102" s="68">
        <f t="shared" si="13"/>
        <v>2.9578544061302683</v>
      </c>
      <c r="P102" s="69">
        <f t="shared" si="9"/>
        <v>0</v>
      </c>
      <c r="Q102" s="70">
        <f t="shared" si="10"/>
        <v>5.25</v>
      </c>
      <c r="R102" s="71">
        <f t="shared" si="11"/>
        <v>5.25</v>
      </c>
      <c r="S102" s="251"/>
      <c r="T102" s="251"/>
      <c r="U102" s="247"/>
      <c r="V102" s="73">
        <f>E102+N102</f>
        <v>65.25</v>
      </c>
      <c r="W102" s="71">
        <f>I102+R102</f>
        <v>55.25</v>
      </c>
      <c r="X102" s="251"/>
      <c r="Y102" s="251"/>
      <c r="Z102" s="247"/>
    </row>
    <row r="103" spans="1:26" ht="15.75">
      <c r="A103" s="66"/>
      <c r="B103" s="381" t="s">
        <v>324</v>
      </c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3"/>
    </row>
    <row r="104" spans="1:26" ht="15">
      <c r="A104" s="204">
        <v>93</v>
      </c>
      <c r="B104" s="202" t="s">
        <v>198</v>
      </c>
      <c r="C104" s="203" t="s">
        <v>269</v>
      </c>
      <c r="D104" s="38" t="s">
        <v>333</v>
      </c>
      <c r="E104" s="39"/>
      <c r="F104" s="39" t="e">
        <f>$E$5/E104</f>
        <v>#DIV/0!</v>
      </c>
      <c r="G104" s="40" t="e">
        <f>IF(OR(D104="diskv.",D104="n"),50,5*D104)</f>
        <v>#VALUE!</v>
      </c>
      <c r="H104" s="41">
        <f>IF(E104="-","-",(IF(E104&gt;I$6,"diskv.",IF(E104&gt;G$6,E104-G$6,0))))</f>
        <v>0</v>
      </c>
      <c r="I104" s="42">
        <v>50</v>
      </c>
      <c r="J104" s="230">
        <f>SUM(E104:E106)</f>
        <v>48.41</v>
      </c>
      <c r="K104" s="230">
        <f>SUM(I104:I106)</f>
        <v>100.41</v>
      </c>
      <c r="L104" s="231">
        <v>21</v>
      </c>
      <c r="M104" s="67" t="s">
        <v>333</v>
      </c>
      <c r="N104" s="68"/>
      <c r="O104" s="68" t="e">
        <f t="shared" si="13"/>
        <v>#DIV/0!</v>
      </c>
      <c r="P104" s="69" t="e">
        <f t="shared" si="9"/>
        <v>#VALUE!</v>
      </c>
      <c r="Q104" s="70">
        <f t="shared" si="10"/>
        <v>0</v>
      </c>
      <c r="R104" s="71">
        <v>50</v>
      </c>
      <c r="S104" s="230">
        <f>SUM(N104:N106)</f>
        <v>100.93</v>
      </c>
      <c r="T104" s="230">
        <f>SUM(R104:R106)</f>
        <v>60</v>
      </c>
      <c r="U104" s="231"/>
      <c r="V104" s="73">
        <f>E104+N104</f>
        <v>0</v>
      </c>
      <c r="W104" s="71">
        <f>I104+R104</f>
        <v>100</v>
      </c>
      <c r="X104" s="230">
        <f>SUM(V104:V106)</f>
        <v>149.34</v>
      </c>
      <c r="Y104" s="230">
        <f>SUM(K104,T104)</f>
        <v>160.41</v>
      </c>
      <c r="Z104" s="231">
        <v>19</v>
      </c>
    </row>
    <row r="105" spans="1:26" ht="15">
      <c r="A105" s="204">
        <v>44</v>
      </c>
      <c r="B105" s="199" t="s">
        <v>170</v>
      </c>
      <c r="C105" s="207" t="s">
        <v>43</v>
      </c>
      <c r="D105" s="38"/>
      <c r="E105" s="39">
        <v>48.41</v>
      </c>
      <c r="F105" s="39">
        <f>$E$5/E105</f>
        <v>3.367072918818426</v>
      </c>
      <c r="G105" s="40">
        <f>IF(OR(D105="diskv.",D105="n"),50,5*D105)</f>
        <v>0</v>
      </c>
      <c r="H105" s="41">
        <f>IF(E105="-","-",(IF(E105&gt;I$6,"diskv.",IF(E105&gt;G$6,E105-G$6,0))))</f>
        <v>0.4099999999999966</v>
      </c>
      <c r="I105" s="42">
        <f>G105+H105</f>
        <v>0.4099999999999966</v>
      </c>
      <c r="J105" s="250"/>
      <c r="K105" s="250"/>
      <c r="L105" s="246"/>
      <c r="M105" s="67">
        <v>1</v>
      </c>
      <c r="N105" s="68">
        <v>57.28</v>
      </c>
      <c r="O105" s="68">
        <f t="shared" si="13"/>
        <v>3.369413407821229</v>
      </c>
      <c r="P105" s="69">
        <f t="shared" si="9"/>
        <v>5</v>
      </c>
      <c r="Q105" s="70">
        <f t="shared" si="10"/>
        <v>0</v>
      </c>
      <c r="R105" s="71">
        <f t="shared" si="11"/>
        <v>5</v>
      </c>
      <c r="S105" s="250"/>
      <c r="T105" s="250"/>
      <c r="U105" s="246"/>
      <c r="V105" s="73">
        <f>E105+N105</f>
        <v>105.69</v>
      </c>
      <c r="W105" s="71">
        <f>I105+R105</f>
        <v>5.409999999999997</v>
      </c>
      <c r="X105" s="250"/>
      <c r="Y105" s="250"/>
      <c r="Z105" s="246"/>
    </row>
    <row r="106" spans="1:26" ht="15">
      <c r="A106" s="204">
        <v>119</v>
      </c>
      <c r="B106" s="174" t="s">
        <v>65</v>
      </c>
      <c r="C106" s="174" t="s">
        <v>301</v>
      </c>
      <c r="D106" s="38" t="s">
        <v>333</v>
      </c>
      <c r="E106" s="39"/>
      <c r="F106" s="39" t="e">
        <f>$E$5/E106</f>
        <v>#DIV/0!</v>
      </c>
      <c r="G106" s="40" t="e">
        <f>IF(OR(D106="diskv.",D106="n"),50,5*D106)</f>
        <v>#VALUE!</v>
      </c>
      <c r="H106" s="41">
        <f>IF(E106="-","-",(IF(E106&gt;I$6,"diskv.",IF(E106&gt;G$6,E106-G$6,0))))</f>
        <v>0</v>
      </c>
      <c r="I106" s="42">
        <v>50</v>
      </c>
      <c r="J106" s="250"/>
      <c r="K106" s="251"/>
      <c r="L106" s="247"/>
      <c r="M106" s="38">
        <v>1</v>
      </c>
      <c r="N106" s="39">
        <v>43.65</v>
      </c>
      <c r="O106" s="68">
        <f t="shared" si="13"/>
        <v>4.421534936998855</v>
      </c>
      <c r="P106" s="69">
        <f t="shared" si="9"/>
        <v>5</v>
      </c>
      <c r="Q106" s="70">
        <f t="shared" si="10"/>
        <v>0</v>
      </c>
      <c r="R106" s="71">
        <f t="shared" si="11"/>
        <v>5</v>
      </c>
      <c r="S106" s="250"/>
      <c r="T106" s="251"/>
      <c r="U106" s="247"/>
      <c r="V106" s="73">
        <f>E106+N106</f>
        <v>43.65</v>
      </c>
      <c r="W106" s="71">
        <f>I106+R106</f>
        <v>55</v>
      </c>
      <c r="X106" s="250"/>
      <c r="Y106" s="251"/>
      <c r="Z106" s="247"/>
    </row>
    <row r="107" spans="1:26" ht="15.75">
      <c r="A107" s="66"/>
      <c r="B107" s="381" t="s">
        <v>325</v>
      </c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3"/>
    </row>
    <row r="108" spans="1:26" ht="15">
      <c r="A108" s="204">
        <v>118</v>
      </c>
      <c r="B108" s="166" t="s">
        <v>116</v>
      </c>
      <c r="C108" s="211" t="s">
        <v>261</v>
      </c>
      <c r="D108" s="38" t="s">
        <v>333</v>
      </c>
      <c r="E108" s="39"/>
      <c r="F108" s="39" t="e">
        <f>$E$5/E108</f>
        <v>#DIV/0!</v>
      </c>
      <c r="G108" s="40" t="e">
        <f>IF(OR(D108="diskv.",D108="n"),50,5*D108)</f>
        <v>#VALUE!</v>
      </c>
      <c r="H108" s="41">
        <f>IF(E108="-","-",(IF(E108&gt;I$6,"diskv.",IF(E108&gt;G$6,E108-G$6,0))))</f>
        <v>0</v>
      </c>
      <c r="I108" s="42">
        <v>50</v>
      </c>
      <c r="J108" s="230">
        <f>SUM(E109:E110)</f>
        <v>75.32</v>
      </c>
      <c r="K108" s="230">
        <f>SUM(I108:I110)</f>
        <v>50</v>
      </c>
      <c r="L108" s="231">
        <v>10</v>
      </c>
      <c r="M108" s="67"/>
      <c r="N108" s="68">
        <v>40.28</v>
      </c>
      <c r="O108" s="68">
        <f t="shared" si="13"/>
        <v>4.791459781529295</v>
      </c>
      <c r="P108" s="69">
        <f t="shared" si="9"/>
        <v>0</v>
      </c>
      <c r="Q108" s="70">
        <f t="shared" si="10"/>
        <v>0</v>
      </c>
      <c r="R108" s="71">
        <f t="shared" si="11"/>
        <v>0</v>
      </c>
      <c r="S108" s="230">
        <f>SUM(N108:N110)</f>
        <v>122.44</v>
      </c>
      <c r="T108" s="230">
        <f>SUM(R108:R110)</f>
        <v>5</v>
      </c>
      <c r="U108" s="231"/>
      <c r="V108" s="73">
        <f>E108+N108</f>
        <v>40.28</v>
      </c>
      <c r="W108" s="71">
        <f>I108+R108</f>
        <v>50</v>
      </c>
      <c r="X108" s="230">
        <f>SUM(J108,S108)</f>
        <v>197.76</v>
      </c>
      <c r="Y108" s="230">
        <f>SUM(K108,T108)</f>
        <v>55</v>
      </c>
      <c r="Z108" s="231">
        <v>9</v>
      </c>
    </row>
    <row r="109" spans="1:26" ht="15">
      <c r="A109" s="204">
        <v>97</v>
      </c>
      <c r="B109" s="166" t="s">
        <v>116</v>
      </c>
      <c r="C109" s="211" t="s">
        <v>326</v>
      </c>
      <c r="D109" s="266"/>
      <c r="E109" s="267">
        <v>37.66</v>
      </c>
      <c r="F109" s="267">
        <f>$E$5/E109</f>
        <v>4.328199681359533</v>
      </c>
      <c r="G109" s="268">
        <f>IF(OR(D109="diskv.",D109="n"),50,5*D109)</f>
        <v>0</v>
      </c>
      <c r="H109" s="269">
        <f>IF(E109="-","-",(IF(E109&gt;I$6,"diskv.",IF(E109&gt;G$6,E109-G$6,0))))</f>
        <v>0</v>
      </c>
      <c r="I109" s="270">
        <f>G109+H109</f>
        <v>0</v>
      </c>
      <c r="J109" s="250"/>
      <c r="K109" s="250"/>
      <c r="L109" s="246"/>
      <c r="M109" s="67"/>
      <c r="N109" s="68">
        <v>40.63</v>
      </c>
      <c r="O109" s="68">
        <f t="shared" si="13"/>
        <v>4.7501845926655175</v>
      </c>
      <c r="P109" s="69">
        <f t="shared" si="9"/>
        <v>0</v>
      </c>
      <c r="Q109" s="70">
        <f t="shared" si="10"/>
        <v>0</v>
      </c>
      <c r="R109" s="71">
        <f t="shared" si="11"/>
        <v>0</v>
      </c>
      <c r="S109" s="250"/>
      <c r="T109" s="250"/>
      <c r="U109" s="246"/>
      <c r="V109" s="73">
        <f>E109+N109</f>
        <v>78.28999999999999</v>
      </c>
      <c r="W109" s="71">
        <f>I109+R109</f>
        <v>0</v>
      </c>
      <c r="X109" s="250"/>
      <c r="Y109" s="250"/>
      <c r="Z109" s="246"/>
    </row>
    <row r="110" spans="1:26" ht="15">
      <c r="A110" s="204">
        <v>71</v>
      </c>
      <c r="B110" s="210" t="s">
        <v>116</v>
      </c>
      <c r="C110" s="211" t="s">
        <v>252</v>
      </c>
      <c r="D110" s="38"/>
      <c r="E110" s="39">
        <v>37.66</v>
      </c>
      <c r="F110" s="39">
        <f>$E$5/E110</f>
        <v>4.328199681359533</v>
      </c>
      <c r="G110" s="40">
        <f>IF(OR(D110="diskv.",D110="n"),50,5*D110)</f>
        <v>0</v>
      </c>
      <c r="H110" s="41">
        <f>IF(E110="-","-",(IF(E110&gt;I$6,"diskv.",IF(E110&gt;G$6,E110-G$6,0))))</f>
        <v>0</v>
      </c>
      <c r="I110" s="42">
        <f>G110+H110</f>
        <v>0</v>
      </c>
      <c r="J110" s="250"/>
      <c r="K110" s="250"/>
      <c r="L110" s="246"/>
      <c r="M110" s="67">
        <v>1</v>
      </c>
      <c r="N110" s="68">
        <v>41.53</v>
      </c>
      <c r="O110" s="68">
        <f t="shared" si="13"/>
        <v>4.647242956898627</v>
      </c>
      <c r="P110" s="69">
        <f t="shared" si="9"/>
        <v>5</v>
      </c>
      <c r="Q110" s="70">
        <f t="shared" si="10"/>
        <v>0</v>
      </c>
      <c r="R110" s="71">
        <f t="shared" si="11"/>
        <v>5</v>
      </c>
      <c r="S110" s="250"/>
      <c r="T110" s="250"/>
      <c r="U110" s="246"/>
      <c r="V110" s="73">
        <f>E110+N110</f>
        <v>79.19</v>
      </c>
      <c r="W110" s="71">
        <f>I110+R110</f>
        <v>5</v>
      </c>
      <c r="X110" s="250"/>
      <c r="Y110" s="250"/>
      <c r="Z110" s="246"/>
    </row>
    <row r="111" spans="1:26" ht="15">
      <c r="A111" s="204">
        <v>22</v>
      </c>
      <c r="B111" s="205" t="s">
        <v>45</v>
      </c>
      <c r="C111" s="206" t="s">
        <v>232</v>
      </c>
      <c r="D111" s="38" t="s">
        <v>333</v>
      </c>
      <c r="E111" s="39"/>
      <c r="F111" s="39" t="e">
        <f>$E$5/E111</f>
        <v>#DIV/0!</v>
      </c>
      <c r="G111" s="40" t="e">
        <f>IF(OR(D111="diskv.",D111="n"),50,5*D111)</f>
        <v>#VALUE!</v>
      </c>
      <c r="H111" s="41">
        <f>IF(E111="-","-",(IF(E111&gt;I$6,"diskv.",IF(E111&gt;G$6,E111-G$6,0))))</f>
        <v>0</v>
      </c>
      <c r="I111" s="42">
        <v>50</v>
      </c>
      <c r="J111" s="251"/>
      <c r="K111" s="251"/>
      <c r="L111" s="247"/>
      <c r="M111" s="38">
        <v>5</v>
      </c>
      <c r="N111" s="39">
        <v>48.97</v>
      </c>
      <c r="O111" s="39">
        <f>$E$5/N111</f>
        <v>3.3285685113334695</v>
      </c>
      <c r="P111" s="40">
        <f t="shared" si="9"/>
        <v>25</v>
      </c>
      <c r="Q111" s="41">
        <f t="shared" si="10"/>
        <v>0</v>
      </c>
      <c r="R111" s="42">
        <f t="shared" si="11"/>
        <v>25</v>
      </c>
      <c r="S111" s="251"/>
      <c r="T111" s="251"/>
      <c r="U111" s="247"/>
      <c r="V111" s="73">
        <f>E111+N111</f>
        <v>48.97</v>
      </c>
      <c r="W111" s="71">
        <f>I111+R111</f>
        <v>75</v>
      </c>
      <c r="X111" s="251"/>
      <c r="Y111" s="251"/>
      <c r="Z111" s="247"/>
    </row>
    <row r="112" spans="1:26" ht="15.75">
      <c r="A112" s="66"/>
      <c r="B112" s="381" t="s">
        <v>327</v>
      </c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3"/>
    </row>
    <row r="113" spans="1:26" ht="15">
      <c r="A113" s="204">
        <v>46</v>
      </c>
      <c r="B113" t="s">
        <v>172</v>
      </c>
      <c r="C113" s="201" t="s">
        <v>173</v>
      </c>
      <c r="D113" s="38">
        <v>2</v>
      </c>
      <c r="E113" s="39">
        <v>40.96</v>
      </c>
      <c r="F113" s="39">
        <f>$E$5/E113</f>
        <v>3.9794921875</v>
      </c>
      <c r="G113" s="40">
        <f>IF(OR(D113="diskv.",D113="n"),50,5*D113)</f>
        <v>10</v>
      </c>
      <c r="H113" s="41">
        <f>IF(E113="-","-",(IF(E113&gt;I$6,"diskv.",IF(E113&gt;G$6,E113-G$6,0))))</f>
        <v>0</v>
      </c>
      <c r="I113" s="42">
        <f>G113+H113</f>
        <v>10</v>
      </c>
      <c r="J113" s="230">
        <f>SUM(E113:E114)</f>
        <v>77.78</v>
      </c>
      <c r="K113" s="230">
        <f>SUM(I113:I115)</f>
        <v>60</v>
      </c>
      <c r="L113" s="231">
        <v>14</v>
      </c>
      <c r="M113" s="67">
        <v>1</v>
      </c>
      <c r="N113" s="68">
        <v>44.78</v>
      </c>
      <c r="O113" s="68">
        <f t="shared" si="13"/>
        <v>4.309959803483698</v>
      </c>
      <c r="P113" s="69">
        <f t="shared" si="9"/>
        <v>5</v>
      </c>
      <c r="Q113" s="70">
        <f t="shared" si="10"/>
        <v>0</v>
      </c>
      <c r="R113" s="71">
        <f t="shared" si="11"/>
        <v>5</v>
      </c>
      <c r="S113" s="230">
        <f>SUM(N113:N115)</f>
        <v>126.25</v>
      </c>
      <c r="T113" s="230">
        <f>SUM(R113:R115)</f>
        <v>5</v>
      </c>
      <c r="U113" s="231"/>
      <c r="V113" s="73">
        <f>E113+N113</f>
        <v>85.74000000000001</v>
      </c>
      <c r="W113" s="71">
        <f>I113+R113</f>
        <v>15</v>
      </c>
      <c r="X113" s="230">
        <f>SUM(J113,S113)</f>
        <v>204.03</v>
      </c>
      <c r="Y113" s="230">
        <f>SUM(K113,T113)</f>
        <v>65</v>
      </c>
      <c r="Z113" s="231">
        <v>10</v>
      </c>
    </row>
    <row r="114" spans="1:26" ht="15">
      <c r="A114" s="204">
        <v>61</v>
      </c>
      <c r="B114" s="205" t="s">
        <v>183</v>
      </c>
      <c r="C114" s="206" t="s">
        <v>245</v>
      </c>
      <c r="D114" s="38"/>
      <c r="E114" s="39">
        <v>36.82</v>
      </c>
      <c r="F114" s="39">
        <f>$E$5/E114</f>
        <v>4.426941879413362</v>
      </c>
      <c r="G114" s="40">
        <f>IF(OR(D114="diskv.",D114="n"),50,5*D114)</f>
        <v>0</v>
      </c>
      <c r="H114" s="41">
        <f>IF(E114="-","-",(IF(E114&gt;I$6,"diskv.",IF(E114&gt;G$6,E114-G$6,0))))</f>
        <v>0</v>
      </c>
      <c r="I114" s="42">
        <f>G114+H114</f>
        <v>0</v>
      </c>
      <c r="J114" s="250"/>
      <c r="K114" s="250"/>
      <c r="L114" s="246"/>
      <c r="M114" s="67"/>
      <c r="N114" s="68">
        <v>41.97</v>
      </c>
      <c r="O114" s="68">
        <f t="shared" si="13"/>
        <v>4.598522754348344</v>
      </c>
      <c r="P114" s="69">
        <f t="shared" si="9"/>
        <v>0</v>
      </c>
      <c r="Q114" s="70">
        <f t="shared" si="10"/>
        <v>0</v>
      </c>
      <c r="R114" s="71">
        <f t="shared" si="11"/>
        <v>0</v>
      </c>
      <c r="S114" s="250"/>
      <c r="T114" s="250"/>
      <c r="U114" s="246"/>
      <c r="V114" s="73">
        <f>E114+N114</f>
        <v>78.78999999999999</v>
      </c>
      <c r="W114" s="71">
        <f>I114+R114</f>
        <v>0</v>
      </c>
      <c r="X114" s="250"/>
      <c r="Y114" s="250"/>
      <c r="Z114" s="246"/>
    </row>
    <row r="115" spans="1:26" ht="15">
      <c r="A115" s="204">
        <v>67</v>
      </c>
      <c r="B115" s="199" t="s">
        <v>56</v>
      </c>
      <c r="C115" s="207" t="s">
        <v>250</v>
      </c>
      <c r="D115" s="38" t="s">
        <v>333</v>
      </c>
      <c r="E115" s="39"/>
      <c r="F115" s="39" t="e">
        <f>$E$5/E115</f>
        <v>#DIV/0!</v>
      </c>
      <c r="G115" s="40" t="e">
        <f>IF(OR(D115="diskv.",D115="n"),50,5*D115)</f>
        <v>#VALUE!</v>
      </c>
      <c r="H115" s="41">
        <f>IF(E115="-","-",(IF(E115&gt;I$6,"diskv.",IF(E115&gt;G$6,E115-G$6,0))))</f>
        <v>0</v>
      </c>
      <c r="I115" s="42">
        <v>50</v>
      </c>
      <c r="J115" s="250"/>
      <c r="K115" s="250"/>
      <c r="L115" s="246"/>
      <c r="M115" s="67"/>
      <c r="N115" s="68">
        <v>39.5</v>
      </c>
      <c r="O115" s="68">
        <f t="shared" si="13"/>
        <v>4.886075949367089</v>
      </c>
      <c r="P115" s="69">
        <f t="shared" si="9"/>
        <v>0</v>
      </c>
      <c r="Q115" s="70">
        <f t="shared" si="10"/>
        <v>0</v>
      </c>
      <c r="R115" s="71">
        <f t="shared" si="11"/>
        <v>0</v>
      </c>
      <c r="S115" s="250"/>
      <c r="T115" s="250"/>
      <c r="U115" s="246"/>
      <c r="V115" s="73">
        <f>E115+N115</f>
        <v>39.5</v>
      </c>
      <c r="W115" s="71">
        <f>I115+R115</f>
        <v>50</v>
      </c>
      <c r="X115" s="250"/>
      <c r="Y115" s="250"/>
      <c r="Z115" s="246"/>
    </row>
    <row r="116" spans="1:26" ht="15.75">
      <c r="A116" s="204">
        <v>31</v>
      </c>
      <c r="B116" s="222" t="s">
        <v>41</v>
      </c>
      <c r="C116" s="225" t="s">
        <v>275</v>
      </c>
      <c r="D116" s="38" t="s">
        <v>333</v>
      </c>
      <c r="E116" s="39"/>
      <c r="F116" s="39" t="e">
        <f>$E$5/E116</f>
        <v>#DIV/0!</v>
      </c>
      <c r="G116" s="40" t="e">
        <f>IF(OR(D116="diskv.",D116="n"),50,5*D116)</f>
        <v>#VALUE!</v>
      </c>
      <c r="H116" s="41">
        <f>IF(E116="-","-",(IF(E116&gt;I$6,"diskv.",IF(E116&gt;G$6,E116-G$6,0))))</f>
        <v>0</v>
      </c>
      <c r="I116" s="42">
        <v>50</v>
      </c>
      <c r="J116" s="251"/>
      <c r="K116" s="251"/>
      <c r="L116" s="247"/>
      <c r="M116" s="226" t="s">
        <v>333</v>
      </c>
      <c r="N116" s="227"/>
      <c r="O116" s="227" t="e">
        <f t="shared" si="13"/>
        <v>#DIV/0!</v>
      </c>
      <c r="P116" s="228" t="e">
        <f t="shared" si="9"/>
        <v>#VALUE!</v>
      </c>
      <c r="Q116" s="229">
        <f t="shared" si="10"/>
        <v>0</v>
      </c>
      <c r="R116" s="230">
        <v>50</v>
      </c>
      <c r="S116" s="251"/>
      <c r="T116" s="251"/>
      <c r="U116" s="247"/>
      <c r="V116" s="232">
        <f>E116+N116</f>
        <v>0</v>
      </c>
      <c r="W116" s="71">
        <f>I116+R116</f>
        <v>100</v>
      </c>
      <c r="X116" s="251"/>
      <c r="Y116" s="251"/>
      <c r="Z116" s="247"/>
    </row>
    <row r="117" spans="3:26" ht="12.75">
      <c r="C117" s="234"/>
      <c r="D117" s="235"/>
      <c r="E117" s="236"/>
      <c r="F117" s="236"/>
      <c r="G117" s="237"/>
      <c r="H117" s="238"/>
      <c r="I117" s="238"/>
      <c r="J117" s="234"/>
      <c r="K117" s="234"/>
      <c r="L117" s="239"/>
      <c r="M117" s="235"/>
      <c r="N117" s="236"/>
      <c r="O117" s="236"/>
      <c r="P117" s="237"/>
      <c r="Q117" s="238"/>
      <c r="R117" s="238"/>
      <c r="S117" s="234"/>
      <c r="T117" s="234"/>
      <c r="U117" s="234"/>
      <c r="V117" s="238"/>
      <c r="W117" s="234"/>
      <c r="X117" s="234"/>
      <c r="Y117" s="234"/>
      <c r="Z117" s="239"/>
    </row>
    <row r="118" spans="3:26" ht="12.75">
      <c r="C118" s="240"/>
      <c r="D118" s="241"/>
      <c r="E118" s="242"/>
      <c r="F118" s="242"/>
      <c r="G118" s="243"/>
      <c r="H118" s="244"/>
      <c r="I118" s="244"/>
      <c r="J118" s="240"/>
      <c r="K118" s="240"/>
      <c r="L118" s="245"/>
      <c r="M118" s="241"/>
      <c r="N118" s="242"/>
      <c r="O118" s="242"/>
      <c r="P118" s="240"/>
      <c r="Q118" s="244"/>
      <c r="R118" s="244"/>
      <c r="S118" s="240"/>
      <c r="T118" s="240"/>
      <c r="U118" s="240"/>
      <c r="V118" s="238"/>
      <c r="W118" s="240"/>
      <c r="X118" s="240"/>
      <c r="Y118" s="240"/>
      <c r="Z118" s="245"/>
    </row>
    <row r="119" spans="3:26" ht="12.75">
      <c r="C119" s="240"/>
      <c r="D119" s="241"/>
      <c r="E119" s="242"/>
      <c r="F119" s="242"/>
      <c r="G119" s="243"/>
      <c r="H119" s="244"/>
      <c r="I119" s="244"/>
      <c r="J119" s="240"/>
      <c r="K119" s="240"/>
      <c r="L119" s="245"/>
      <c r="M119" s="241"/>
      <c r="N119" s="242"/>
      <c r="O119" s="242"/>
      <c r="P119" s="240"/>
      <c r="Q119" s="244"/>
      <c r="R119" s="244"/>
      <c r="S119" s="240"/>
      <c r="T119" s="240"/>
      <c r="U119" s="240"/>
      <c r="V119" s="238"/>
      <c r="W119" s="240"/>
      <c r="X119" s="240"/>
      <c r="Y119" s="240"/>
      <c r="Z119" s="245"/>
    </row>
    <row r="120" spans="3:26" ht="12.75">
      <c r="C120" s="240"/>
      <c r="D120" s="241"/>
      <c r="E120" s="242"/>
      <c r="F120" s="242"/>
      <c r="G120" s="243"/>
      <c r="H120" s="244"/>
      <c r="I120" s="244"/>
      <c r="J120" s="240"/>
      <c r="K120" s="240"/>
      <c r="L120" s="245"/>
      <c r="M120" s="240"/>
      <c r="N120" s="242"/>
      <c r="O120" s="242"/>
      <c r="P120" s="240"/>
      <c r="Q120" s="244"/>
      <c r="R120" s="244"/>
      <c r="S120" s="240"/>
      <c r="T120" s="240"/>
      <c r="U120" s="240"/>
      <c r="V120" s="238"/>
      <c r="W120" s="240"/>
      <c r="X120" s="240"/>
      <c r="Y120" s="240"/>
      <c r="Z120" s="245"/>
    </row>
    <row r="121" spans="3:26" ht="12.75">
      <c r="C121" s="240"/>
      <c r="D121" s="241"/>
      <c r="E121" s="242"/>
      <c r="F121" s="242"/>
      <c r="G121" s="243"/>
      <c r="H121" s="244"/>
      <c r="I121" s="244"/>
      <c r="J121" s="240"/>
      <c r="K121" s="240"/>
      <c r="L121" s="245"/>
      <c r="M121" s="240"/>
      <c r="N121" s="242"/>
      <c r="O121" s="242"/>
      <c r="P121" s="240"/>
      <c r="Q121" s="244"/>
      <c r="R121" s="244"/>
      <c r="S121" s="240"/>
      <c r="T121" s="240"/>
      <c r="U121" s="240"/>
      <c r="V121" s="238"/>
      <c r="W121" s="240"/>
      <c r="X121" s="240"/>
      <c r="Y121" s="240"/>
      <c r="Z121" s="245"/>
    </row>
    <row r="122" spans="3:26" ht="12.75">
      <c r="C122" s="240"/>
      <c r="D122" s="241"/>
      <c r="E122" s="242"/>
      <c r="F122" s="242"/>
      <c r="G122" s="243"/>
      <c r="H122" s="244"/>
      <c r="I122" s="244"/>
      <c r="J122" s="240"/>
      <c r="K122" s="240"/>
      <c r="L122" s="245"/>
      <c r="M122" s="240"/>
      <c r="N122" s="242"/>
      <c r="O122" s="242"/>
      <c r="P122" s="240"/>
      <c r="Q122" s="240"/>
      <c r="R122" s="244"/>
      <c r="S122" s="240"/>
      <c r="T122" s="240"/>
      <c r="U122" s="240"/>
      <c r="V122" s="238"/>
      <c r="W122" s="240"/>
      <c r="X122" s="240"/>
      <c r="Y122" s="240"/>
      <c r="Z122" s="245"/>
    </row>
    <row r="123" spans="3:26" ht="12.75">
      <c r="C123" s="240"/>
      <c r="D123" s="241"/>
      <c r="E123" s="242"/>
      <c r="F123" s="242"/>
      <c r="G123" s="243"/>
      <c r="H123" s="244"/>
      <c r="I123" s="244"/>
      <c r="J123" s="240"/>
      <c r="K123" s="240"/>
      <c r="L123" s="245"/>
      <c r="M123" s="240"/>
      <c r="N123" s="242"/>
      <c r="O123" s="242"/>
      <c r="P123" s="240"/>
      <c r="Q123" s="240"/>
      <c r="R123" s="244"/>
      <c r="S123" s="240"/>
      <c r="T123" s="240"/>
      <c r="U123" s="240"/>
      <c r="V123" s="238"/>
      <c r="W123" s="240"/>
      <c r="X123" s="240"/>
      <c r="Y123" s="240"/>
      <c r="Z123" s="245"/>
    </row>
    <row r="124" spans="3:26" ht="12.75">
      <c r="C124" s="240"/>
      <c r="D124" s="241"/>
      <c r="E124" s="242"/>
      <c r="F124" s="242"/>
      <c r="G124" s="240"/>
      <c r="H124" s="244"/>
      <c r="I124" s="244"/>
      <c r="J124" s="240"/>
      <c r="K124" s="240"/>
      <c r="L124" s="245"/>
      <c r="M124" s="240"/>
      <c r="N124" s="242"/>
      <c r="O124" s="242"/>
      <c r="P124" s="240"/>
      <c r="Q124" s="240"/>
      <c r="R124" s="240"/>
      <c r="S124" s="240"/>
      <c r="T124" s="240"/>
      <c r="U124" s="240"/>
      <c r="V124" s="238"/>
      <c r="W124" s="240"/>
      <c r="X124" s="240"/>
      <c r="Y124" s="240"/>
      <c r="Z124" s="245"/>
    </row>
    <row r="125" spans="3:26" ht="12.75">
      <c r="C125" s="240"/>
      <c r="D125" s="241"/>
      <c r="E125" s="242"/>
      <c r="F125" s="242"/>
      <c r="G125" s="240"/>
      <c r="H125" s="240"/>
      <c r="I125" s="244"/>
      <c r="J125" s="240"/>
      <c r="K125" s="240"/>
      <c r="L125" s="245"/>
      <c r="M125" s="240"/>
      <c r="N125" s="242"/>
      <c r="O125" s="242"/>
      <c r="P125" s="240"/>
      <c r="Q125" s="240"/>
      <c r="R125" s="240"/>
      <c r="S125" s="240"/>
      <c r="T125" s="240"/>
      <c r="U125" s="240"/>
      <c r="V125" s="238"/>
      <c r="W125" s="240"/>
      <c r="X125" s="240"/>
      <c r="Y125" s="240"/>
      <c r="Z125" s="245"/>
    </row>
    <row r="126" spans="3:26" ht="12.75">
      <c r="C126" s="240"/>
      <c r="D126" s="240"/>
      <c r="E126" s="242"/>
      <c r="F126" s="242"/>
      <c r="G126" s="240"/>
      <c r="H126" s="240"/>
      <c r="I126" s="244"/>
      <c r="J126" s="240"/>
      <c r="K126" s="240"/>
      <c r="L126" s="245"/>
      <c r="M126" s="240"/>
      <c r="N126" s="242"/>
      <c r="O126" s="242"/>
      <c r="P126" s="240"/>
      <c r="Q126" s="240"/>
      <c r="R126" s="240"/>
      <c r="S126" s="240"/>
      <c r="T126" s="240"/>
      <c r="U126" s="240"/>
      <c r="V126" s="238"/>
      <c r="W126" s="240"/>
      <c r="X126" s="240"/>
      <c r="Y126" s="240"/>
      <c r="Z126" s="240"/>
    </row>
    <row r="127" spans="3:26" ht="12.75">
      <c r="C127" s="240"/>
      <c r="D127" s="240"/>
      <c r="E127" s="242"/>
      <c r="F127" s="242"/>
      <c r="G127" s="240"/>
      <c r="H127" s="240"/>
      <c r="I127" s="244"/>
      <c r="J127" s="240"/>
      <c r="K127" s="240"/>
      <c r="L127" s="245"/>
      <c r="M127" s="240"/>
      <c r="N127" s="242"/>
      <c r="O127" s="242"/>
      <c r="P127" s="240"/>
      <c r="Q127" s="240"/>
      <c r="R127" s="240"/>
      <c r="S127" s="240"/>
      <c r="T127" s="240"/>
      <c r="U127" s="240"/>
      <c r="V127" s="238"/>
      <c r="W127" s="240"/>
      <c r="X127" s="240"/>
      <c r="Y127" s="240"/>
      <c r="Z127" s="240"/>
    </row>
    <row r="128" spans="3:26" ht="12.75">
      <c r="C128" s="240"/>
      <c r="D128" s="240"/>
      <c r="E128" s="242"/>
      <c r="F128" s="242"/>
      <c r="G128" s="240"/>
      <c r="H128" s="240"/>
      <c r="I128" s="244"/>
      <c r="J128" s="240"/>
      <c r="K128" s="240"/>
      <c r="L128" s="245"/>
      <c r="M128" s="240"/>
      <c r="N128" s="242"/>
      <c r="O128" s="242"/>
      <c r="P128" s="240"/>
      <c r="Q128" s="240"/>
      <c r="R128" s="240"/>
      <c r="S128" s="240"/>
      <c r="T128" s="240"/>
      <c r="U128" s="240"/>
      <c r="V128" s="238"/>
      <c r="W128" s="240"/>
      <c r="X128" s="240"/>
      <c r="Y128" s="240"/>
      <c r="Z128" s="240"/>
    </row>
    <row r="129" spans="3:26" ht="12.75">
      <c r="C129" s="240"/>
      <c r="D129" s="240"/>
      <c r="E129" s="242"/>
      <c r="F129" s="242"/>
      <c r="G129" s="240"/>
      <c r="H129" s="240"/>
      <c r="I129" s="244"/>
      <c r="J129" s="240"/>
      <c r="K129" s="240"/>
      <c r="L129" s="245"/>
      <c r="M129" s="240"/>
      <c r="N129" s="242"/>
      <c r="O129" s="242"/>
      <c r="P129" s="240"/>
      <c r="Q129" s="240"/>
      <c r="R129" s="240"/>
      <c r="S129" s="240"/>
      <c r="T129" s="240"/>
      <c r="U129" s="240"/>
      <c r="V129" s="238"/>
      <c r="W129" s="240"/>
      <c r="X129" s="240"/>
      <c r="Y129" s="240"/>
      <c r="Z129" s="240"/>
    </row>
    <row r="130" spans="3:26" ht="12.75">
      <c r="C130" s="240"/>
      <c r="D130" s="240"/>
      <c r="E130" s="242"/>
      <c r="F130" s="242"/>
      <c r="G130" s="240"/>
      <c r="H130" s="240"/>
      <c r="I130" s="244"/>
      <c r="J130" s="240"/>
      <c r="K130" s="240"/>
      <c r="L130" s="245"/>
      <c r="M130" s="240"/>
      <c r="N130" s="242"/>
      <c r="O130" s="242"/>
      <c r="P130" s="240"/>
      <c r="Q130" s="240"/>
      <c r="R130" s="240"/>
      <c r="S130" s="240"/>
      <c r="T130" s="240"/>
      <c r="U130" s="240"/>
      <c r="V130" s="238"/>
      <c r="W130" s="240"/>
      <c r="X130" s="240"/>
      <c r="Y130" s="240"/>
      <c r="Z130" s="240"/>
    </row>
    <row r="131" spans="3:26" ht="12.75">
      <c r="C131" s="240"/>
      <c r="D131" s="240"/>
      <c r="E131" s="242"/>
      <c r="F131" s="242"/>
      <c r="G131" s="240"/>
      <c r="H131" s="240"/>
      <c r="I131" s="244"/>
      <c r="J131" s="240"/>
      <c r="K131" s="240"/>
      <c r="L131" s="245"/>
      <c r="M131" s="240"/>
      <c r="N131" s="242"/>
      <c r="O131" s="242"/>
      <c r="P131" s="240"/>
      <c r="Q131" s="240"/>
      <c r="R131" s="240"/>
      <c r="S131" s="240"/>
      <c r="T131" s="240"/>
      <c r="U131" s="240"/>
      <c r="V131" s="238"/>
      <c r="W131" s="240"/>
      <c r="X131" s="240"/>
      <c r="Y131" s="240"/>
      <c r="Z131" s="240"/>
    </row>
    <row r="132" spans="3:26" ht="12.75">
      <c r="C132" s="240"/>
      <c r="D132" s="240"/>
      <c r="E132" s="242"/>
      <c r="F132" s="242"/>
      <c r="G132" s="240"/>
      <c r="H132" s="240"/>
      <c r="I132" s="244"/>
      <c r="J132" s="240"/>
      <c r="K132" s="240"/>
      <c r="L132" s="245"/>
      <c r="M132" s="240"/>
      <c r="N132" s="242"/>
      <c r="O132" s="242"/>
      <c r="P132" s="240"/>
      <c r="Q132" s="240"/>
      <c r="R132" s="240"/>
      <c r="S132" s="240"/>
      <c r="T132" s="240"/>
      <c r="U132" s="240"/>
      <c r="V132" s="238"/>
      <c r="W132" s="240"/>
      <c r="X132" s="240"/>
      <c r="Y132" s="240"/>
      <c r="Z132" s="240"/>
    </row>
    <row r="133" spans="3:26" ht="12.75">
      <c r="C133" s="240"/>
      <c r="D133" s="240"/>
      <c r="E133" s="242"/>
      <c r="F133" s="242"/>
      <c r="G133" s="240"/>
      <c r="H133" s="240"/>
      <c r="I133" s="244"/>
      <c r="J133" s="240"/>
      <c r="K133" s="240"/>
      <c r="L133" s="245"/>
      <c r="M133" s="240"/>
      <c r="N133" s="242"/>
      <c r="O133" s="242"/>
      <c r="P133" s="240"/>
      <c r="Q133" s="240"/>
      <c r="R133" s="240"/>
      <c r="S133" s="240"/>
      <c r="T133" s="240"/>
      <c r="U133" s="240"/>
      <c r="V133" s="238"/>
      <c r="W133" s="240"/>
      <c r="X133" s="240"/>
      <c r="Y133" s="240"/>
      <c r="Z133" s="240"/>
    </row>
    <row r="134" spans="3:26" ht="12.75">
      <c r="C134" s="240"/>
      <c r="D134" s="240"/>
      <c r="E134" s="242"/>
      <c r="F134" s="242"/>
      <c r="G134" s="240"/>
      <c r="H134" s="240"/>
      <c r="I134" s="244"/>
      <c r="J134" s="240"/>
      <c r="K134" s="240"/>
      <c r="L134" s="245"/>
      <c r="M134" s="240"/>
      <c r="N134" s="242"/>
      <c r="O134" s="240"/>
      <c r="P134" s="240"/>
      <c r="Q134" s="240"/>
      <c r="R134" s="240"/>
      <c r="S134" s="240"/>
      <c r="T134" s="240"/>
      <c r="U134" s="240"/>
      <c r="V134" s="238"/>
      <c r="W134" s="240"/>
      <c r="X134" s="240"/>
      <c r="Y134" s="240"/>
      <c r="Z134" s="240"/>
    </row>
    <row r="135" spans="3:26" ht="12.75">
      <c r="C135" s="240"/>
      <c r="D135" s="240"/>
      <c r="E135" s="242"/>
      <c r="F135" s="242"/>
      <c r="G135" s="240"/>
      <c r="H135" s="240"/>
      <c r="I135" s="240"/>
      <c r="J135" s="240"/>
      <c r="K135" s="240"/>
      <c r="L135" s="245"/>
      <c r="M135" s="240"/>
      <c r="N135" s="242"/>
      <c r="O135" s="240"/>
      <c r="P135" s="240"/>
      <c r="Q135" s="240"/>
      <c r="R135" s="240"/>
      <c r="S135" s="240"/>
      <c r="T135" s="240"/>
      <c r="U135" s="240"/>
      <c r="V135" s="238"/>
      <c r="W135" s="240"/>
      <c r="X135" s="240"/>
      <c r="Y135" s="240"/>
      <c r="Z135" s="240"/>
    </row>
    <row r="136" spans="3:26" ht="12.75">
      <c r="C136" s="240"/>
      <c r="D136" s="240"/>
      <c r="E136" s="242"/>
      <c r="F136" s="242"/>
      <c r="G136" s="240"/>
      <c r="H136" s="240"/>
      <c r="I136" s="240"/>
      <c r="J136" s="240"/>
      <c r="K136" s="240"/>
      <c r="L136" s="245"/>
      <c r="M136" s="240"/>
      <c r="N136" s="242"/>
      <c r="O136" s="240"/>
      <c r="P136" s="240"/>
      <c r="Q136" s="240"/>
      <c r="R136" s="240"/>
      <c r="S136" s="240"/>
      <c r="T136" s="240"/>
      <c r="U136" s="240"/>
      <c r="V136" s="238"/>
      <c r="W136" s="240"/>
      <c r="X136" s="240"/>
      <c r="Y136" s="240"/>
      <c r="Z136" s="240"/>
    </row>
    <row r="137" spans="3:26" ht="12.75">
      <c r="C137" s="240"/>
      <c r="D137" s="240"/>
      <c r="E137" s="242"/>
      <c r="F137" s="242"/>
      <c r="G137" s="240"/>
      <c r="H137" s="240"/>
      <c r="I137" s="240"/>
      <c r="J137" s="240"/>
      <c r="K137" s="240"/>
      <c r="L137" s="245"/>
      <c r="M137" s="240"/>
      <c r="N137" s="242"/>
      <c r="O137" s="240"/>
      <c r="P137" s="240"/>
      <c r="Q137" s="240"/>
      <c r="R137" s="240"/>
      <c r="S137" s="240"/>
      <c r="T137" s="240"/>
      <c r="U137" s="240"/>
      <c r="V137" s="238"/>
      <c r="W137" s="240"/>
      <c r="X137" s="240"/>
      <c r="Y137" s="240"/>
      <c r="Z137" s="240"/>
    </row>
    <row r="138" spans="3:26" ht="12.75">
      <c r="C138" s="240"/>
      <c r="D138" s="240"/>
      <c r="E138" s="242"/>
      <c r="F138" s="242"/>
      <c r="G138" s="240"/>
      <c r="H138" s="240"/>
      <c r="I138" s="240"/>
      <c r="J138" s="240"/>
      <c r="K138" s="240"/>
      <c r="L138" s="240"/>
      <c r="M138" s="240"/>
      <c r="N138" s="242"/>
      <c r="O138" s="240"/>
      <c r="P138" s="240"/>
      <c r="Q138" s="240"/>
      <c r="R138" s="240"/>
      <c r="S138" s="240"/>
      <c r="T138" s="240"/>
      <c r="U138" s="240"/>
      <c r="V138" s="238"/>
      <c r="W138" s="240"/>
      <c r="X138" s="240"/>
      <c r="Y138" s="240"/>
      <c r="Z138" s="240"/>
    </row>
    <row r="139" spans="3:26" ht="12.75">
      <c r="C139" s="240"/>
      <c r="D139" s="240"/>
      <c r="E139" s="242"/>
      <c r="F139" s="242"/>
      <c r="G139" s="240"/>
      <c r="H139" s="240"/>
      <c r="I139" s="240"/>
      <c r="J139" s="240"/>
      <c r="K139" s="240"/>
      <c r="L139" s="240"/>
      <c r="M139" s="240"/>
      <c r="N139" s="242"/>
      <c r="O139" s="240"/>
      <c r="P139" s="240"/>
      <c r="Q139" s="240"/>
      <c r="R139" s="240"/>
      <c r="S139" s="240"/>
      <c r="T139" s="240"/>
      <c r="U139" s="240"/>
      <c r="V139" s="238"/>
      <c r="W139" s="240"/>
      <c r="X139" s="240"/>
      <c r="Y139" s="240"/>
      <c r="Z139" s="240"/>
    </row>
    <row r="140" spans="3:26" ht="12.75">
      <c r="C140" s="240"/>
      <c r="D140" s="240"/>
      <c r="E140" s="242"/>
      <c r="F140" s="242"/>
      <c r="G140" s="240"/>
      <c r="H140" s="240"/>
      <c r="I140" s="240"/>
      <c r="J140" s="240"/>
      <c r="K140" s="240"/>
      <c r="L140" s="240"/>
      <c r="M140" s="240"/>
      <c r="N140" s="242"/>
      <c r="O140" s="240"/>
      <c r="P140" s="240"/>
      <c r="Q140" s="240"/>
      <c r="R140" s="240"/>
      <c r="S140" s="240"/>
      <c r="T140" s="240"/>
      <c r="U140" s="240"/>
      <c r="V140" s="238"/>
      <c r="W140" s="240"/>
      <c r="X140" s="240"/>
      <c r="Y140" s="240"/>
      <c r="Z140" s="240"/>
    </row>
    <row r="141" spans="3:26" ht="12.75">
      <c r="C141" s="240"/>
      <c r="D141" s="240"/>
      <c r="E141" s="242"/>
      <c r="F141" s="242"/>
      <c r="G141" s="240"/>
      <c r="H141" s="240"/>
      <c r="I141" s="240"/>
      <c r="J141" s="240"/>
      <c r="K141" s="240"/>
      <c r="L141" s="240"/>
      <c r="M141" s="240"/>
      <c r="N141" s="242"/>
      <c r="O141" s="240"/>
      <c r="P141" s="240"/>
      <c r="Q141" s="240"/>
      <c r="R141" s="240"/>
      <c r="S141" s="240"/>
      <c r="T141" s="240"/>
      <c r="U141" s="240"/>
      <c r="V141" s="238"/>
      <c r="W141" s="240"/>
      <c r="X141" s="240"/>
      <c r="Y141" s="240"/>
      <c r="Z141" s="240"/>
    </row>
    <row r="142" spans="3:26" ht="12.75">
      <c r="C142" s="240"/>
      <c r="D142" s="240"/>
      <c r="E142" s="242"/>
      <c r="F142" s="242"/>
      <c r="G142" s="240"/>
      <c r="H142" s="240"/>
      <c r="I142" s="240"/>
      <c r="J142" s="240"/>
      <c r="K142" s="240"/>
      <c r="L142" s="240"/>
      <c r="M142" s="240"/>
      <c r="N142" s="242"/>
      <c r="O142" s="240"/>
      <c r="P142" s="240"/>
      <c r="Q142" s="240"/>
      <c r="R142" s="240"/>
      <c r="S142" s="240"/>
      <c r="T142" s="240"/>
      <c r="U142" s="240"/>
      <c r="V142" s="238"/>
      <c r="W142" s="240"/>
      <c r="X142" s="240"/>
      <c r="Y142" s="240"/>
      <c r="Z142" s="240"/>
    </row>
    <row r="143" spans="3:26" ht="12.75">
      <c r="C143" s="240"/>
      <c r="D143" s="240"/>
      <c r="E143" s="242"/>
      <c r="F143" s="242"/>
      <c r="G143" s="240"/>
      <c r="H143" s="240"/>
      <c r="I143" s="240"/>
      <c r="J143" s="240"/>
      <c r="K143" s="240"/>
      <c r="L143" s="240"/>
      <c r="M143" s="240"/>
      <c r="N143" s="242"/>
      <c r="O143" s="240"/>
      <c r="P143" s="240"/>
      <c r="Q143" s="240"/>
      <c r="R143" s="240"/>
      <c r="S143" s="240"/>
      <c r="T143" s="240"/>
      <c r="U143" s="240"/>
      <c r="V143" s="238"/>
      <c r="W143" s="240"/>
      <c r="X143" s="240"/>
      <c r="Y143" s="240"/>
      <c r="Z143" s="240"/>
    </row>
    <row r="144" spans="3:26" ht="12.75">
      <c r="C144" s="240"/>
      <c r="D144" s="240"/>
      <c r="E144" s="242"/>
      <c r="F144" s="242"/>
      <c r="G144" s="240"/>
      <c r="H144" s="240"/>
      <c r="I144" s="240"/>
      <c r="J144" s="240"/>
      <c r="K144" s="240"/>
      <c r="L144" s="240"/>
      <c r="M144" s="240"/>
      <c r="N144" s="242"/>
      <c r="O144" s="240"/>
      <c r="P144" s="240"/>
      <c r="Q144" s="240"/>
      <c r="R144" s="240"/>
      <c r="S144" s="240"/>
      <c r="T144" s="240"/>
      <c r="U144" s="240"/>
      <c r="V144" s="238"/>
      <c r="W144" s="240"/>
      <c r="X144" s="240"/>
      <c r="Y144" s="240"/>
      <c r="Z144" s="240"/>
    </row>
    <row r="145" spans="3:26" ht="12.75">
      <c r="C145" s="240"/>
      <c r="D145" s="240"/>
      <c r="E145" s="242"/>
      <c r="F145" s="242"/>
      <c r="G145" s="240"/>
      <c r="H145" s="240"/>
      <c r="I145" s="240"/>
      <c r="J145" s="240"/>
      <c r="K145" s="240"/>
      <c r="L145" s="240"/>
      <c r="M145" s="240"/>
      <c r="N145" s="242"/>
      <c r="O145" s="240"/>
      <c r="P145" s="240"/>
      <c r="Q145" s="240"/>
      <c r="R145" s="240"/>
      <c r="S145" s="240"/>
      <c r="T145" s="240"/>
      <c r="U145" s="240"/>
      <c r="V145" s="238"/>
      <c r="W145" s="240"/>
      <c r="X145" s="240"/>
      <c r="Y145" s="240"/>
      <c r="Z145" s="240"/>
    </row>
    <row r="146" spans="3:26" ht="12.75">
      <c r="C146" s="240"/>
      <c r="D146" s="240"/>
      <c r="E146" s="240"/>
      <c r="F146" s="242"/>
      <c r="G146" s="240"/>
      <c r="H146" s="240"/>
      <c r="I146" s="240"/>
      <c r="J146" s="240"/>
      <c r="K146" s="240"/>
      <c r="L146" s="240"/>
      <c r="M146" s="240"/>
      <c r="N146" s="242"/>
      <c r="O146" s="240"/>
      <c r="P146" s="240"/>
      <c r="Q146" s="240"/>
      <c r="R146" s="240"/>
      <c r="S146" s="240"/>
      <c r="T146" s="240"/>
      <c r="U146" s="240"/>
      <c r="V146" s="238"/>
      <c r="W146" s="240"/>
      <c r="X146" s="240"/>
      <c r="Y146" s="240"/>
      <c r="Z146" s="240"/>
    </row>
    <row r="147" spans="3:26" ht="12.75">
      <c r="C147" s="240"/>
      <c r="D147" s="240"/>
      <c r="E147" s="240"/>
      <c r="F147" s="242"/>
      <c r="G147" s="240"/>
      <c r="H147" s="240"/>
      <c r="I147" s="240"/>
      <c r="J147" s="240"/>
      <c r="K147" s="240"/>
      <c r="L147" s="240"/>
      <c r="M147" s="240"/>
      <c r="N147" s="242"/>
      <c r="O147" s="240"/>
      <c r="P147" s="240"/>
      <c r="Q147" s="240"/>
      <c r="R147" s="240"/>
      <c r="S147" s="240"/>
      <c r="T147" s="240"/>
      <c r="U147" s="240"/>
      <c r="V147" s="238"/>
      <c r="W147" s="240"/>
      <c r="X147" s="240"/>
      <c r="Y147" s="240"/>
      <c r="Z147" s="240"/>
    </row>
    <row r="148" spans="3:26" ht="12.75">
      <c r="C148" s="240"/>
      <c r="D148" s="240"/>
      <c r="E148" s="240"/>
      <c r="F148" s="242"/>
      <c r="G148" s="240"/>
      <c r="H148" s="240"/>
      <c r="I148" s="240"/>
      <c r="J148" s="240"/>
      <c r="K148" s="240"/>
      <c r="L148" s="240"/>
      <c r="M148" s="240"/>
      <c r="N148" s="242"/>
      <c r="O148" s="240"/>
      <c r="P148" s="240"/>
      <c r="Q148" s="240"/>
      <c r="R148" s="240"/>
      <c r="S148" s="240"/>
      <c r="T148" s="240"/>
      <c r="U148" s="240"/>
      <c r="V148" s="238"/>
      <c r="W148" s="240"/>
      <c r="X148" s="240"/>
      <c r="Y148" s="240"/>
      <c r="Z148" s="240"/>
    </row>
    <row r="149" spans="3:26" ht="12.75">
      <c r="C149" s="240"/>
      <c r="D149" s="240"/>
      <c r="E149" s="240"/>
      <c r="F149" s="242"/>
      <c r="G149" s="240"/>
      <c r="H149" s="240"/>
      <c r="I149" s="240"/>
      <c r="J149" s="240"/>
      <c r="K149" s="240"/>
      <c r="L149" s="240"/>
      <c r="M149" s="240"/>
      <c r="N149" s="242"/>
      <c r="O149" s="240"/>
      <c r="P149" s="240"/>
      <c r="Q149" s="240"/>
      <c r="R149" s="240"/>
      <c r="S149" s="240"/>
      <c r="T149" s="240"/>
      <c r="U149" s="240"/>
      <c r="V149" s="238"/>
      <c r="W149" s="240"/>
      <c r="X149" s="240"/>
      <c r="Y149" s="240"/>
      <c r="Z149" s="240"/>
    </row>
    <row r="150" spans="3:26" ht="12.75">
      <c r="C150" s="240"/>
      <c r="D150" s="240"/>
      <c r="E150" s="240"/>
      <c r="F150" s="242"/>
      <c r="G150" s="240"/>
      <c r="H150" s="240"/>
      <c r="I150" s="240"/>
      <c r="J150" s="240"/>
      <c r="K150" s="240"/>
      <c r="L150" s="240"/>
      <c r="M150" s="240"/>
      <c r="N150" s="242"/>
      <c r="O150" s="240"/>
      <c r="P150" s="240"/>
      <c r="Q150" s="240"/>
      <c r="R150" s="240"/>
      <c r="S150" s="240"/>
      <c r="T150" s="240"/>
      <c r="U150" s="240"/>
      <c r="V150" s="238"/>
      <c r="W150" s="240"/>
      <c r="X150" s="240"/>
      <c r="Y150" s="240"/>
      <c r="Z150" s="240"/>
    </row>
    <row r="151" spans="3:26" ht="12.75">
      <c r="C151" s="240"/>
      <c r="D151" s="240"/>
      <c r="E151" s="240"/>
      <c r="F151" s="242"/>
      <c r="G151" s="240"/>
      <c r="H151" s="240"/>
      <c r="I151" s="240"/>
      <c r="J151" s="240"/>
      <c r="K151" s="240"/>
      <c r="L151" s="240"/>
      <c r="M151" s="240"/>
      <c r="N151" s="242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</row>
    <row r="152" spans="3:26" ht="12.75">
      <c r="C152" s="240"/>
      <c r="D152" s="240"/>
      <c r="E152" s="240"/>
      <c r="F152" s="242"/>
      <c r="G152" s="240"/>
      <c r="H152" s="240"/>
      <c r="I152" s="240"/>
      <c r="J152" s="240"/>
      <c r="K152" s="240"/>
      <c r="L152" s="240"/>
      <c r="M152" s="240"/>
      <c r="N152" s="242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</row>
    <row r="153" spans="3:26" ht="12.75">
      <c r="C153" s="240"/>
      <c r="D153" s="240"/>
      <c r="E153" s="240"/>
      <c r="F153" s="242"/>
      <c r="G153" s="240"/>
      <c r="H153" s="240"/>
      <c r="I153" s="240"/>
      <c r="J153" s="240"/>
      <c r="K153" s="240"/>
      <c r="L153" s="240"/>
      <c r="M153" s="240"/>
      <c r="N153" s="242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</row>
    <row r="154" spans="3:26" ht="12.75">
      <c r="C154" s="240"/>
      <c r="D154" s="240"/>
      <c r="E154" s="240"/>
      <c r="F154" s="242"/>
      <c r="G154" s="240"/>
      <c r="H154" s="240"/>
      <c r="I154" s="240"/>
      <c r="J154" s="240"/>
      <c r="K154" s="240"/>
      <c r="L154" s="240"/>
      <c r="M154" s="240"/>
      <c r="N154" s="242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</row>
    <row r="155" spans="3:26" ht="12.75">
      <c r="C155" s="240"/>
      <c r="D155" s="240"/>
      <c r="E155" s="240"/>
      <c r="F155" s="242"/>
      <c r="G155" s="240"/>
      <c r="H155" s="240"/>
      <c r="I155" s="240"/>
      <c r="J155" s="240"/>
      <c r="K155" s="240"/>
      <c r="L155" s="240"/>
      <c r="M155" s="240"/>
      <c r="N155" s="242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</row>
    <row r="156" spans="3:26" ht="12.75">
      <c r="C156" s="240"/>
      <c r="D156" s="240"/>
      <c r="E156" s="240"/>
      <c r="F156" s="242"/>
      <c r="G156" s="240"/>
      <c r="H156" s="240"/>
      <c r="I156" s="240"/>
      <c r="J156" s="240"/>
      <c r="K156" s="240"/>
      <c r="L156" s="240"/>
      <c r="M156" s="240"/>
      <c r="N156" s="242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</row>
    <row r="157" spans="3:26" ht="12.75">
      <c r="C157" s="240"/>
      <c r="D157" s="240"/>
      <c r="E157" s="240"/>
      <c r="F157" s="242"/>
      <c r="G157" s="240"/>
      <c r="H157" s="240"/>
      <c r="I157" s="240"/>
      <c r="J157" s="240"/>
      <c r="K157" s="240"/>
      <c r="L157" s="240"/>
      <c r="M157" s="240"/>
      <c r="N157" s="242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</row>
    <row r="158" spans="3:26" ht="12.75">
      <c r="C158" s="240"/>
      <c r="D158" s="240"/>
      <c r="E158" s="240"/>
      <c r="F158" s="242"/>
      <c r="G158" s="240"/>
      <c r="H158" s="240"/>
      <c r="I158" s="240"/>
      <c r="J158" s="240"/>
      <c r="K158" s="240"/>
      <c r="L158" s="240"/>
      <c r="M158" s="240"/>
      <c r="N158" s="242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</row>
    <row r="159" spans="3:26" ht="12.75">
      <c r="C159" s="240"/>
      <c r="D159" s="240"/>
      <c r="E159" s="240"/>
      <c r="F159" s="242"/>
      <c r="G159" s="240"/>
      <c r="H159" s="240"/>
      <c r="I159" s="240"/>
      <c r="J159" s="240"/>
      <c r="K159" s="240"/>
      <c r="L159" s="240"/>
      <c r="M159" s="240"/>
      <c r="N159" s="242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</row>
    <row r="160" spans="3:26" ht="12.75">
      <c r="C160" s="240"/>
      <c r="D160" s="240"/>
      <c r="E160" s="240"/>
      <c r="F160" s="242"/>
      <c r="G160" s="240"/>
      <c r="H160" s="240"/>
      <c r="I160" s="240"/>
      <c r="J160" s="240"/>
      <c r="K160" s="240"/>
      <c r="L160" s="240"/>
      <c r="M160" s="240"/>
      <c r="N160" s="242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</row>
    <row r="161" spans="3:26" ht="12.75">
      <c r="C161" s="240"/>
      <c r="D161" s="240"/>
      <c r="E161" s="240"/>
      <c r="F161" s="242"/>
      <c r="G161" s="240"/>
      <c r="H161" s="240"/>
      <c r="I161" s="240"/>
      <c r="J161" s="240"/>
      <c r="K161" s="240"/>
      <c r="L161" s="240"/>
      <c r="M161" s="240"/>
      <c r="N161" s="242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</row>
    <row r="162" spans="3:26" ht="12.75">
      <c r="C162" s="240"/>
      <c r="D162" s="240"/>
      <c r="E162" s="240"/>
      <c r="F162" s="242"/>
      <c r="G162" s="240"/>
      <c r="H162" s="240"/>
      <c r="I162" s="240"/>
      <c r="J162" s="240"/>
      <c r="K162" s="240"/>
      <c r="L162" s="240"/>
      <c r="M162" s="240"/>
      <c r="N162" s="242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</row>
    <row r="163" spans="3:26" ht="12.75">
      <c r="C163" s="240"/>
      <c r="D163" s="240"/>
      <c r="E163" s="240"/>
      <c r="F163" s="242"/>
      <c r="G163" s="240"/>
      <c r="H163" s="240"/>
      <c r="I163" s="240"/>
      <c r="J163" s="240"/>
      <c r="K163" s="240"/>
      <c r="L163" s="240"/>
      <c r="M163" s="240"/>
      <c r="N163" s="242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</row>
    <row r="164" spans="3:26" ht="12.75">
      <c r="C164" s="240"/>
      <c r="D164" s="240"/>
      <c r="E164" s="240"/>
      <c r="F164" s="242"/>
      <c r="G164" s="240"/>
      <c r="H164" s="240"/>
      <c r="I164" s="240"/>
      <c r="J164" s="240"/>
      <c r="K164" s="240"/>
      <c r="L164" s="240"/>
      <c r="M164" s="240"/>
      <c r="N164" s="242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</row>
    <row r="165" spans="3:26" ht="12.75">
      <c r="C165" s="240"/>
      <c r="D165" s="240"/>
      <c r="E165" s="240"/>
      <c r="F165" s="242"/>
      <c r="G165" s="240"/>
      <c r="H165" s="240"/>
      <c r="I165" s="240"/>
      <c r="J165" s="240"/>
      <c r="K165" s="240"/>
      <c r="L165" s="240"/>
      <c r="M165" s="240"/>
      <c r="N165" s="242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</row>
    <row r="166" spans="3:26" ht="12.75">
      <c r="C166" s="240"/>
      <c r="D166" s="240"/>
      <c r="E166" s="240"/>
      <c r="F166" s="242"/>
      <c r="G166" s="240"/>
      <c r="H166" s="240"/>
      <c r="I166" s="240"/>
      <c r="J166" s="240"/>
      <c r="K166" s="240"/>
      <c r="L166" s="240"/>
      <c r="M166" s="240"/>
      <c r="N166" s="242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</row>
    <row r="167" spans="3:26" ht="12.75">
      <c r="C167" s="240"/>
      <c r="D167" s="240"/>
      <c r="E167" s="240"/>
      <c r="F167" s="242"/>
      <c r="G167" s="240"/>
      <c r="H167" s="240"/>
      <c r="I167" s="240"/>
      <c r="J167" s="240"/>
      <c r="K167" s="240"/>
      <c r="L167" s="240"/>
      <c r="M167" s="240"/>
      <c r="N167" s="242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</row>
    <row r="168" spans="3:26" ht="12.75">
      <c r="C168" s="240"/>
      <c r="D168" s="240"/>
      <c r="E168" s="240"/>
      <c r="F168" s="242"/>
      <c r="G168" s="240"/>
      <c r="H168" s="240"/>
      <c r="I168" s="240"/>
      <c r="J168" s="240"/>
      <c r="K168" s="240"/>
      <c r="L168" s="240"/>
      <c r="M168" s="240"/>
      <c r="N168" s="242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</row>
    <row r="169" spans="3:26" ht="12.75">
      <c r="C169" s="240"/>
      <c r="D169" s="240"/>
      <c r="E169" s="240"/>
      <c r="F169" s="242"/>
      <c r="G169" s="240"/>
      <c r="H169" s="240"/>
      <c r="I169" s="240"/>
      <c r="J169" s="240"/>
      <c r="K169" s="240"/>
      <c r="L169" s="240"/>
      <c r="M169" s="240"/>
      <c r="N169" s="242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</row>
    <row r="170" spans="3:26" ht="12.75">
      <c r="C170" s="240"/>
      <c r="D170" s="240"/>
      <c r="E170" s="240"/>
      <c r="F170" s="242"/>
      <c r="G170" s="240"/>
      <c r="H170" s="240"/>
      <c r="I170" s="240"/>
      <c r="J170" s="240"/>
      <c r="K170" s="240"/>
      <c r="L170" s="240"/>
      <c r="M170" s="240"/>
      <c r="N170" s="242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</row>
    <row r="171" spans="3:26" ht="12.75">
      <c r="C171" s="240"/>
      <c r="D171" s="240"/>
      <c r="E171" s="240"/>
      <c r="F171" s="242"/>
      <c r="G171" s="240"/>
      <c r="H171" s="240"/>
      <c r="I171" s="240"/>
      <c r="J171" s="240"/>
      <c r="K171" s="240"/>
      <c r="L171" s="240"/>
      <c r="M171" s="240"/>
      <c r="N171" s="242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</row>
    <row r="172" spans="3:26" ht="12.75">
      <c r="C172" s="240"/>
      <c r="D172" s="240"/>
      <c r="E172" s="240"/>
      <c r="F172" s="242"/>
      <c r="G172" s="240"/>
      <c r="H172" s="240"/>
      <c r="I172" s="240"/>
      <c r="J172" s="240"/>
      <c r="K172" s="240"/>
      <c r="L172" s="240"/>
      <c r="M172" s="240"/>
      <c r="N172" s="242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</row>
    <row r="173" spans="3:26" ht="12.75">
      <c r="C173" s="240"/>
      <c r="D173" s="240"/>
      <c r="E173" s="240"/>
      <c r="F173" s="242"/>
      <c r="G173" s="240"/>
      <c r="H173" s="240"/>
      <c r="I173" s="240"/>
      <c r="J173" s="240"/>
      <c r="K173" s="240"/>
      <c r="L173" s="240"/>
      <c r="M173" s="240"/>
      <c r="N173" s="242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</row>
    <row r="174" spans="3:26" ht="12.75">
      <c r="C174" s="240"/>
      <c r="D174" s="240"/>
      <c r="E174" s="240"/>
      <c r="F174" s="242"/>
      <c r="G174" s="240"/>
      <c r="H174" s="240"/>
      <c r="I174" s="240"/>
      <c r="J174" s="240"/>
      <c r="K174" s="240"/>
      <c r="L174" s="240"/>
      <c r="M174" s="240"/>
      <c r="N174" s="242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</row>
    <row r="175" spans="3:26" ht="12.75">
      <c r="C175" s="240"/>
      <c r="D175" s="240"/>
      <c r="E175" s="240"/>
      <c r="F175" s="242"/>
      <c r="G175" s="240"/>
      <c r="H175" s="240"/>
      <c r="I175" s="240"/>
      <c r="J175" s="240"/>
      <c r="K175" s="240"/>
      <c r="L175" s="240"/>
      <c r="M175" s="240"/>
      <c r="N175" s="242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</row>
    <row r="176" spans="3:26" ht="12.75">
      <c r="C176" s="240"/>
      <c r="D176" s="240"/>
      <c r="E176" s="240"/>
      <c r="F176" s="242"/>
      <c r="G176" s="240"/>
      <c r="H176" s="240"/>
      <c r="I176" s="240"/>
      <c r="J176" s="240"/>
      <c r="K176" s="240"/>
      <c r="L176" s="240"/>
      <c r="M176" s="240"/>
      <c r="N176" s="242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</row>
    <row r="177" spans="3:26" ht="12.75">
      <c r="C177" s="240"/>
      <c r="D177" s="240"/>
      <c r="E177" s="240"/>
      <c r="F177" s="242"/>
      <c r="G177" s="240"/>
      <c r="H177" s="240"/>
      <c r="I177" s="240"/>
      <c r="J177" s="240"/>
      <c r="K177" s="240"/>
      <c r="L177" s="240"/>
      <c r="M177" s="240"/>
      <c r="N177" s="242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</row>
    <row r="178" spans="3:26" ht="12.75">
      <c r="C178" s="240"/>
      <c r="D178" s="240"/>
      <c r="E178" s="240"/>
      <c r="F178" s="242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</row>
    <row r="179" spans="3:26" ht="12.75">
      <c r="C179" s="223"/>
      <c r="D179" s="223"/>
      <c r="E179" s="223"/>
      <c r="F179" s="23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</row>
    <row r="180" spans="3:26" ht="12.75">
      <c r="C180" s="223"/>
      <c r="D180" s="223"/>
      <c r="E180" s="223"/>
      <c r="F180" s="224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</row>
    <row r="181" spans="3:26" ht="12.75">
      <c r="C181" s="223"/>
      <c r="D181" s="223"/>
      <c r="E181" s="223"/>
      <c r="F181" s="224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</row>
    <row r="182" spans="3:26" ht="12.75">
      <c r="C182" s="223"/>
      <c r="D182" s="223"/>
      <c r="E182" s="223"/>
      <c r="F182" s="224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</row>
    <row r="183" spans="3:26" ht="12.75">
      <c r="C183" s="223"/>
      <c r="D183" s="223"/>
      <c r="E183" s="223"/>
      <c r="F183" s="224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</row>
    <row r="184" spans="3:26" ht="12.75">
      <c r="C184" s="223"/>
      <c r="D184" s="223"/>
      <c r="E184" s="223"/>
      <c r="F184" s="224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</row>
    <row r="185" spans="3:26" ht="12.75">
      <c r="C185" s="223"/>
      <c r="D185" s="223"/>
      <c r="E185" s="223"/>
      <c r="F185" s="224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</row>
    <row r="186" spans="3:26" ht="12.75"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</row>
  </sheetData>
  <sheetProtection/>
  <mergeCells count="39">
    <mergeCell ref="A6:A8"/>
    <mergeCell ref="B6:C6"/>
    <mergeCell ref="L6:L8"/>
    <mergeCell ref="U6:U8"/>
    <mergeCell ref="V6:Z6"/>
    <mergeCell ref="B7:B8"/>
    <mergeCell ref="B20:Z20"/>
    <mergeCell ref="B25:Z25"/>
    <mergeCell ref="E7:E8"/>
    <mergeCell ref="M7:M8"/>
    <mergeCell ref="M5:N5"/>
    <mergeCell ref="B15:Z15"/>
    <mergeCell ref="B30:Z30"/>
    <mergeCell ref="G7:I7"/>
    <mergeCell ref="N7:N8"/>
    <mergeCell ref="P7:R7"/>
    <mergeCell ref="V7:V8"/>
    <mergeCell ref="W7:W8"/>
    <mergeCell ref="C7:C8"/>
    <mergeCell ref="D7:D8"/>
    <mergeCell ref="Z7:Z8"/>
    <mergeCell ref="B10:Z10"/>
    <mergeCell ref="B60:Z60"/>
    <mergeCell ref="B64:Z64"/>
    <mergeCell ref="B69:Z69"/>
    <mergeCell ref="B74:Z74"/>
    <mergeCell ref="B79:Z79"/>
    <mergeCell ref="B35:Z35"/>
    <mergeCell ref="B40:Z40"/>
    <mergeCell ref="B45:Z45"/>
    <mergeCell ref="B50:Z50"/>
    <mergeCell ref="B55:Z55"/>
    <mergeCell ref="B112:Z112"/>
    <mergeCell ref="B84:Z84"/>
    <mergeCell ref="B89:Z89"/>
    <mergeCell ref="B93:Z93"/>
    <mergeCell ref="B98:Z98"/>
    <mergeCell ref="B103:Z103"/>
    <mergeCell ref="B107:Z107"/>
  </mergeCells>
  <hyperlinks>
    <hyperlink ref="C39" r:id="rId1" display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/>
    <hyperlink ref="C66" r:id="rId2" display="http://flyland.lv/pedigree/reila"/>
  </hyperlinks>
  <printOptions/>
  <pageMargins left="0.7" right="0.7" top="0.75" bottom="0.75" header="0.3" footer="0.3"/>
  <pageSetup fitToHeight="0" horizontalDpi="300" verticalDpi="300" orientation="landscape" r:id="rId3"/>
  <colBreaks count="1" manualBreakCount="1">
    <brk id="26" min="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zoomScale="90" zoomScaleNormal="90" zoomScalePageLayoutView="0" workbookViewId="0" topLeftCell="D1">
      <selection activeCell="J25" sqref="J25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34.00390625" style="0" customWidth="1"/>
    <col min="7" max="7" width="11.140625" style="0" bestFit="1" customWidth="1"/>
    <col min="8" max="8" width="10.00390625" style="0" customWidth="1"/>
    <col min="9" max="9" width="11.140625" style="0" bestFit="1" customWidth="1"/>
    <col min="14" max="14" width="11.140625" style="0" bestFit="1" customWidth="1"/>
    <col min="16" max="16" width="11.140625" style="0" bestFit="1" customWidth="1"/>
    <col min="20" max="20" width="11.8515625" style="0" customWidth="1"/>
  </cols>
  <sheetData>
    <row r="2" spans="1:20" ht="24.75">
      <c r="A2" s="1"/>
      <c r="B2" s="2" t="s">
        <v>40</v>
      </c>
      <c r="C2" s="3"/>
      <c r="D2" s="4" t="s">
        <v>130</v>
      </c>
      <c r="E2" s="1"/>
      <c r="F2" s="1"/>
      <c r="G2" s="1"/>
      <c r="H2" s="1"/>
      <c r="I2" s="1"/>
      <c r="J2" s="5"/>
      <c r="K2" s="1"/>
      <c r="L2" s="6" t="s">
        <v>131</v>
      </c>
      <c r="M2" s="6"/>
      <c r="N2" s="1"/>
      <c r="O2" s="6"/>
      <c r="P2" s="1"/>
      <c r="Q2" s="5"/>
      <c r="R2" s="5"/>
      <c r="S2" s="5"/>
      <c r="T2" s="5"/>
    </row>
    <row r="3" spans="1:20" ht="12.75">
      <c r="A3" s="1"/>
      <c r="B3" s="3" t="s">
        <v>22</v>
      </c>
      <c r="C3" s="3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5"/>
      <c r="S3" s="5"/>
      <c r="T3" s="5"/>
    </row>
    <row r="4" spans="1:20" ht="15">
      <c r="A4" s="5"/>
      <c r="B4" s="7"/>
      <c r="C4" s="8"/>
      <c r="D4" s="9" t="s">
        <v>49</v>
      </c>
      <c r="E4" s="10"/>
      <c r="F4" s="11"/>
      <c r="G4" s="1"/>
      <c r="H4" s="1"/>
      <c r="I4" s="1"/>
      <c r="J4" s="1"/>
      <c r="K4" s="1"/>
      <c r="L4" s="12" t="s">
        <v>49</v>
      </c>
      <c r="M4" s="10"/>
      <c r="N4" s="11"/>
      <c r="O4" s="1"/>
      <c r="P4" s="1"/>
      <c r="Q4" s="1"/>
      <c r="R4" s="1"/>
      <c r="S4" s="1"/>
      <c r="T4" s="1"/>
    </row>
    <row r="5" spans="1:17" ht="15.75" customHeight="1" thickBot="1">
      <c r="A5" s="5"/>
      <c r="B5" s="13"/>
      <c r="C5" s="8"/>
      <c r="D5" s="14" t="s">
        <v>3</v>
      </c>
      <c r="E5" s="15">
        <v>146</v>
      </c>
      <c r="F5" s="34" t="s">
        <v>24</v>
      </c>
      <c r="G5" s="5" t="s">
        <v>14</v>
      </c>
      <c r="H5" s="16">
        <v>3</v>
      </c>
      <c r="I5" s="17" t="s">
        <v>0</v>
      </c>
      <c r="J5" s="8"/>
      <c r="K5" s="295" t="s">
        <v>3</v>
      </c>
      <c r="L5" s="295"/>
      <c r="M5" s="15">
        <v>158</v>
      </c>
      <c r="N5" s="34" t="s">
        <v>24</v>
      </c>
      <c r="O5" s="5" t="s">
        <v>14</v>
      </c>
      <c r="P5" s="16">
        <v>2.9</v>
      </c>
      <c r="Q5" s="17" t="s">
        <v>0</v>
      </c>
    </row>
    <row r="6" spans="1:20" ht="14.25" customHeight="1" thickBot="1" thickTop="1">
      <c r="A6" s="286" t="s">
        <v>6</v>
      </c>
      <c r="B6" s="287"/>
      <c r="C6" s="287"/>
      <c r="D6" s="18"/>
      <c r="E6" s="19" t="s">
        <v>7</v>
      </c>
      <c r="F6" s="19"/>
      <c r="G6" s="35">
        <v>47</v>
      </c>
      <c r="H6" s="21"/>
      <c r="I6" s="22">
        <v>94</v>
      </c>
      <c r="J6" s="296" t="s">
        <v>1</v>
      </c>
      <c r="K6" s="23"/>
      <c r="L6" s="19" t="s">
        <v>7</v>
      </c>
      <c r="M6" s="19"/>
      <c r="N6" s="20">
        <v>53</v>
      </c>
      <c r="O6" s="21"/>
      <c r="P6" s="22">
        <v>103</v>
      </c>
      <c r="Q6" s="294" t="s">
        <v>1</v>
      </c>
      <c r="R6" s="304" t="s">
        <v>19</v>
      </c>
      <c r="S6" s="305"/>
      <c r="T6" s="306"/>
    </row>
    <row r="7" spans="1:20" ht="14.25" thickBot="1" thickTop="1">
      <c r="A7" s="286"/>
      <c r="B7" s="288" t="s">
        <v>4</v>
      </c>
      <c r="C7" s="288" t="s">
        <v>5</v>
      </c>
      <c r="D7" s="289" t="s">
        <v>8</v>
      </c>
      <c r="E7" s="297" t="s">
        <v>10</v>
      </c>
      <c r="F7" s="24" t="s">
        <v>16</v>
      </c>
      <c r="G7" s="291" t="s">
        <v>9</v>
      </c>
      <c r="H7" s="292"/>
      <c r="I7" s="293"/>
      <c r="J7" s="296"/>
      <c r="K7" s="289" t="s">
        <v>8</v>
      </c>
      <c r="L7" s="290" t="s">
        <v>10</v>
      </c>
      <c r="M7" s="24" t="s">
        <v>16</v>
      </c>
      <c r="N7" s="291" t="s">
        <v>9</v>
      </c>
      <c r="O7" s="292"/>
      <c r="P7" s="293"/>
      <c r="Q7" s="294"/>
      <c r="R7" s="298" t="s">
        <v>20</v>
      </c>
      <c r="S7" s="300" t="s">
        <v>21</v>
      </c>
      <c r="T7" s="302" t="s">
        <v>15</v>
      </c>
    </row>
    <row r="8" spans="1:20" ht="18.75" customHeight="1" thickBot="1" thickTop="1">
      <c r="A8" s="286"/>
      <c r="B8" s="288"/>
      <c r="C8" s="288"/>
      <c r="D8" s="289"/>
      <c r="E8" s="297"/>
      <c r="F8" s="25" t="s">
        <v>0</v>
      </c>
      <c r="G8" s="30" t="s">
        <v>12</v>
      </c>
      <c r="H8" s="31" t="s">
        <v>13</v>
      </c>
      <c r="I8" s="28" t="s">
        <v>11</v>
      </c>
      <c r="J8" s="296"/>
      <c r="K8" s="289"/>
      <c r="L8" s="290"/>
      <c r="M8" s="26" t="s">
        <v>0</v>
      </c>
      <c r="N8" s="30" t="s">
        <v>12</v>
      </c>
      <c r="O8" s="31" t="s">
        <v>13</v>
      </c>
      <c r="P8" s="29" t="s">
        <v>11</v>
      </c>
      <c r="Q8" s="294"/>
      <c r="R8" s="299"/>
      <c r="S8" s="301"/>
      <c r="T8" s="303"/>
    </row>
    <row r="9" spans="1:20" ht="13.5" thickTop="1">
      <c r="A9" s="27"/>
      <c r="B9" s="32"/>
      <c r="C9" s="32"/>
      <c r="D9" s="27"/>
      <c r="E9" s="27"/>
      <c r="F9" s="27"/>
      <c r="G9" s="27"/>
      <c r="H9" s="27"/>
      <c r="I9" s="27"/>
      <c r="J9" s="33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">
      <c r="A10" s="37"/>
      <c r="B10" s="282" t="s">
        <v>336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4"/>
    </row>
    <row r="11" spans="1:20" s="36" customFormat="1" ht="15">
      <c r="A11" s="142">
        <v>20</v>
      </c>
      <c r="B11" s="140" t="s">
        <v>132</v>
      </c>
      <c r="C11" s="140" t="s">
        <v>134</v>
      </c>
      <c r="D11" s="38">
        <v>2</v>
      </c>
      <c r="E11" s="39">
        <v>54.18</v>
      </c>
      <c r="F11" s="39">
        <f>$E$5/E11</f>
        <v>2.6947212993724623</v>
      </c>
      <c r="G11" s="40">
        <f>IF(OR(D11="diskv.",D11="n"),50,5*D11)</f>
        <v>10</v>
      </c>
      <c r="H11" s="41">
        <f>IF(E11="-","-",(IF(E11&gt;I$6,"diskv.",IF(E11&gt;G$6,E11-G$6,0))))</f>
        <v>7.18</v>
      </c>
      <c r="I11" s="42">
        <f>G11+H11</f>
        <v>17.18</v>
      </c>
      <c r="J11" s="43">
        <v>2</v>
      </c>
      <c r="K11" s="38" t="s">
        <v>333</v>
      </c>
      <c r="L11" s="39"/>
      <c r="M11" s="39" t="e">
        <f>$M$5/L11</f>
        <v>#DIV/0!</v>
      </c>
      <c r="N11" s="40" t="e">
        <f>IF(OR(K11="diskv.",K11="n"),50,5*K11)</f>
        <v>#VALUE!</v>
      </c>
      <c r="O11" s="41">
        <f>IF(L11="-","-",(IF(L11&gt;P$6,"diskv.",IF(L11&gt;N$6,L11-N$6,0))))</f>
        <v>0</v>
      </c>
      <c r="P11" s="42">
        <v>50</v>
      </c>
      <c r="Q11" s="43"/>
      <c r="R11" s="44">
        <f>E11+L11</f>
        <v>54.18</v>
      </c>
      <c r="S11" s="42">
        <f>I11+P11</f>
        <v>67.18</v>
      </c>
      <c r="T11" s="43"/>
    </row>
    <row r="12" spans="1:20" s="36" customFormat="1" ht="15">
      <c r="A12" s="142">
        <v>21</v>
      </c>
      <c r="B12" s="140" t="s">
        <v>133</v>
      </c>
      <c r="C12" s="140" t="s">
        <v>135</v>
      </c>
      <c r="D12" s="38">
        <v>1</v>
      </c>
      <c r="E12" s="39">
        <v>54.56</v>
      </c>
      <c r="F12" s="39">
        <f>$E$5/E12</f>
        <v>2.6759530791788855</v>
      </c>
      <c r="G12" s="40">
        <f>IF(OR(D12="diskv.",D12="n"),50,5*D12)</f>
        <v>5</v>
      </c>
      <c r="H12" s="41">
        <f>IF(E12="-","-",(IF(E12&gt;I$6,"diskv.",IF(E12&gt;G$6,E12-G$6,0))))</f>
        <v>7.560000000000002</v>
      </c>
      <c r="I12" s="42">
        <f>G12+H12</f>
        <v>12.560000000000002</v>
      </c>
      <c r="J12" s="43">
        <v>1</v>
      </c>
      <c r="K12" s="38" t="s">
        <v>333</v>
      </c>
      <c r="L12" s="39"/>
      <c r="M12" s="39" t="e">
        <f>$M$5/L12</f>
        <v>#DIV/0!</v>
      </c>
      <c r="N12" s="40" t="e">
        <f>IF(OR(K12="diskv.",K12="n"),50,5*K12)</f>
        <v>#VALUE!</v>
      </c>
      <c r="O12" s="41">
        <f>IF(L12="-","-",(IF(L12&gt;P$6,"diskv.",IF(L12&gt;N$6,L12-N$6,0))))</f>
        <v>0</v>
      </c>
      <c r="P12" s="42">
        <v>50</v>
      </c>
      <c r="Q12" s="43"/>
      <c r="R12" s="44">
        <f>E12+L12</f>
        <v>54.56</v>
      </c>
      <c r="S12" s="42">
        <f>I12+P12</f>
        <v>62.56</v>
      </c>
      <c r="T12" s="43"/>
    </row>
    <row r="13" spans="1:20" s="36" customFormat="1" ht="15">
      <c r="A13" s="142">
        <v>22</v>
      </c>
      <c r="B13" s="140" t="s">
        <v>45</v>
      </c>
      <c r="C13" s="140" t="s">
        <v>46</v>
      </c>
      <c r="D13" s="38">
        <v>6</v>
      </c>
      <c r="E13" s="39">
        <v>37.62</v>
      </c>
      <c r="F13" s="39">
        <f>$E$5/E13</f>
        <v>3.880914407230197</v>
      </c>
      <c r="G13" s="40">
        <f>IF(OR(D13="diskv.",D13="n"),50,5*D13)</f>
        <v>30</v>
      </c>
      <c r="H13" s="41">
        <f>IF(E13="-","-",(IF(E13&gt;I$6,"diskv.",IF(E13&gt;G$6,E13-G$6,0))))</f>
        <v>0</v>
      </c>
      <c r="I13" s="42">
        <f>G13+H13</f>
        <v>30</v>
      </c>
      <c r="J13" s="43">
        <v>3</v>
      </c>
      <c r="K13" s="38">
        <v>4</v>
      </c>
      <c r="L13" s="39">
        <v>42.79</v>
      </c>
      <c r="M13" s="39">
        <f>$M$5/L13</f>
        <v>3.692451507361533</v>
      </c>
      <c r="N13" s="40">
        <f>IF(OR(K13="diskv.",K13="n"),50,5*K13)</f>
        <v>20</v>
      </c>
      <c r="O13" s="41">
        <f>IF(L13="-","-",(IF(L13&gt;P$6,"diskv.",IF(L13&gt;N$6,L13-N$6,0))))</f>
        <v>0</v>
      </c>
      <c r="P13" s="42">
        <f>N13+O13</f>
        <v>20</v>
      </c>
      <c r="Q13" s="43">
        <v>1</v>
      </c>
      <c r="R13" s="44">
        <f>E13+L13</f>
        <v>80.41</v>
      </c>
      <c r="S13" s="42">
        <f>I13+P13</f>
        <v>50</v>
      </c>
      <c r="T13" s="43"/>
    </row>
    <row r="14" spans="1:20" s="36" customFormat="1" ht="15">
      <c r="A14" s="142">
        <v>23</v>
      </c>
      <c r="B14" s="140" t="s">
        <v>38</v>
      </c>
      <c r="C14" s="140" t="s">
        <v>39</v>
      </c>
      <c r="D14" s="38">
        <v>2</v>
      </c>
      <c r="E14" s="39">
        <v>81.81</v>
      </c>
      <c r="F14" s="39">
        <f>$E$5/E14</f>
        <v>1.7846229067351178</v>
      </c>
      <c r="G14" s="40">
        <f>IF(OR(D14="diskv.",D14="n"),50,5*D14)</f>
        <v>10</v>
      </c>
      <c r="H14" s="41">
        <f>IF(E14="-","-",(IF(E14&gt;I$6,"diskv.",IF(E14&gt;G$6,E14-G$6,0))))</f>
        <v>34.81</v>
      </c>
      <c r="I14" s="42">
        <f>G14+H14</f>
        <v>44.81</v>
      </c>
      <c r="J14" s="43">
        <v>4</v>
      </c>
      <c r="K14" s="38">
        <v>1</v>
      </c>
      <c r="L14" s="39">
        <v>91.28</v>
      </c>
      <c r="M14" s="39">
        <f>$M$5/L14</f>
        <v>1.730937773882559</v>
      </c>
      <c r="N14" s="40">
        <f>IF(OR(K14="diskv.",K14="n"),50,5*K14)</f>
        <v>5</v>
      </c>
      <c r="O14" s="41">
        <f>IF(L14="-","-",(IF(L14&gt;P$6,"diskv.",IF(L14&gt;N$6,L14-N$6,0))))</f>
        <v>38.28</v>
      </c>
      <c r="P14" s="42">
        <f>N14+O14</f>
        <v>43.28</v>
      </c>
      <c r="Q14" s="43">
        <v>2</v>
      </c>
      <c r="R14" s="44">
        <f>E14+L14</f>
        <v>173.09</v>
      </c>
      <c r="S14" s="42">
        <f>I14+P14</f>
        <v>88.09</v>
      </c>
      <c r="T14" s="43"/>
    </row>
    <row r="15" spans="1:20" s="36" customFormat="1" ht="15">
      <c r="A15" s="45"/>
      <c r="B15" s="285" t="s">
        <v>26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36" customFormat="1" ht="18" customHeight="1">
      <c r="A16" s="142">
        <v>24</v>
      </c>
      <c r="B16" s="141" t="s">
        <v>17</v>
      </c>
      <c r="C16" s="141" t="s">
        <v>136</v>
      </c>
      <c r="D16" s="38" t="s">
        <v>333</v>
      </c>
      <c r="E16" s="39"/>
      <c r="F16" s="39" t="e">
        <f>$E$5/E16</f>
        <v>#DIV/0!</v>
      </c>
      <c r="G16" s="40" t="e">
        <f>IF(OR(D16="diskv.",D16="n"),50,5*D16)</f>
        <v>#VALUE!</v>
      </c>
      <c r="H16" s="41">
        <f>IF(E16="-","-",(IF(E16&gt;I$6,"diskv.",IF(E16&gt;G$6,E16-G$6,0))))</f>
        <v>0</v>
      </c>
      <c r="I16" s="42">
        <v>50</v>
      </c>
      <c r="J16" s="43"/>
      <c r="K16" s="38" t="s">
        <v>333</v>
      </c>
      <c r="L16" s="39"/>
      <c r="M16" s="39" t="e">
        <f>$M$5/L16</f>
        <v>#DIV/0!</v>
      </c>
      <c r="N16" s="40" t="e">
        <f>IF(OR(K16="diskv.",K16="n"),50,5*K16)</f>
        <v>#VALUE!</v>
      </c>
      <c r="O16" s="41">
        <f>IF(L16="-","-",(IF(L16&gt;P$6,"diskv.",IF(L16&gt;N$6,L16-N$6,0))))</f>
        <v>0</v>
      </c>
      <c r="P16" s="42">
        <v>50</v>
      </c>
      <c r="Q16" s="43"/>
      <c r="R16" s="44">
        <f>E16+L16</f>
        <v>0</v>
      </c>
      <c r="S16" s="42">
        <f>I16+P16</f>
        <v>100</v>
      </c>
      <c r="T16" s="43"/>
    </row>
    <row r="17" spans="1:20" s="36" customFormat="1" ht="15">
      <c r="A17" s="45"/>
      <c r="B17" s="285" t="s">
        <v>23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36" customFormat="1" ht="15">
      <c r="A18" s="142">
        <v>25</v>
      </c>
      <c r="B18" s="140" t="s">
        <v>138</v>
      </c>
      <c r="C18" s="140" t="s">
        <v>145</v>
      </c>
      <c r="D18" s="38">
        <v>4</v>
      </c>
      <c r="E18" s="39">
        <v>39.09</v>
      </c>
      <c r="F18" s="39">
        <f aca="true" t="shared" si="0" ref="F18:F26">$E$5/E18</f>
        <v>3.734970580711179</v>
      </c>
      <c r="G18" s="40">
        <f aca="true" t="shared" si="1" ref="G18:G26">IF(OR(D18="diskv.",D18="n"),50,5*D18)</f>
        <v>20</v>
      </c>
      <c r="H18" s="41">
        <f aca="true" t="shared" si="2" ref="H18:H26">IF(E18="-","-",(IF(E18&gt;I$6,"diskv.",IF(E18&gt;G$6,E18-G$6,0))))</f>
        <v>0</v>
      </c>
      <c r="I18" s="42">
        <f aca="true" t="shared" si="3" ref="I18:I25">G18+H18</f>
        <v>20</v>
      </c>
      <c r="J18" s="46">
        <v>5</v>
      </c>
      <c r="K18" s="38" t="s">
        <v>333</v>
      </c>
      <c r="L18" s="39"/>
      <c r="M18" s="39" t="e">
        <f aca="true" t="shared" si="4" ref="M18:M26">$M$5/L18</f>
        <v>#DIV/0!</v>
      </c>
      <c r="N18" s="40" t="e">
        <f aca="true" t="shared" si="5" ref="N18:N26">IF(OR(K18="diskv.",K18="n"),50,5*K18)</f>
        <v>#VALUE!</v>
      </c>
      <c r="O18" s="41">
        <f aca="true" t="shared" si="6" ref="O18:O26">IF(L18="-","-",(IF(L18&gt;P$6,"diskv.",IF(L18&gt;N$6,L18-N$6,0))))</f>
        <v>0</v>
      </c>
      <c r="P18" s="42">
        <v>50</v>
      </c>
      <c r="Q18" s="46"/>
      <c r="R18" s="44">
        <f aca="true" t="shared" si="7" ref="R18:R26">E18+L18</f>
        <v>39.09</v>
      </c>
      <c r="S18" s="42">
        <f>I18+P18</f>
        <v>70</v>
      </c>
      <c r="T18" s="43"/>
    </row>
    <row r="19" spans="1:20" s="36" customFormat="1" ht="15">
      <c r="A19" s="142">
        <v>26</v>
      </c>
      <c r="B19" s="141" t="s">
        <v>139</v>
      </c>
      <c r="C19" s="141" t="s">
        <v>146</v>
      </c>
      <c r="D19" s="38" t="s">
        <v>333</v>
      </c>
      <c r="E19" s="39"/>
      <c r="F19" s="39" t="e">
        <f t="shared" si="0"/>
        <v>#DIV/0!</v>
      </c>
      <c r="G19" s="40" t="e">
        <f t="shared" si="1"/>
        <v>#VALUE!</v>
      </c>
      <c r="H19" s="41">
        <f t="shared" si="2"/>
        <v>0</v>
      </c>
      <c r="I19" s="42">
        <v>50</v>
      </c>
      <c r="J19" s="46"/>
      <c r="K19" s="38">
        <v>2</v>
      </c>
      <c r="L19" s="39">
        <v>61.32</v>
      </c>
      <c r="M19" s="39">
        <f t="shared" si="4"/>
        <v>2.5766470971950426</v>
      </c>
      <c r="N19" s="40">
        <f t="shared" si="5"/>
        <v>10</v>
      </c>
      <c r="O19" s="41">
        <f t="shared" si="6"/>
        <v>8.32</v>
      </c>
      <c r="P19" s="42">
        <f aca="true" t="shared" si="8" ref="P19:P26">N19+O19</f>
        <v>18.32</v>
      </c>
      <c r="Q19" s="46">
        <v>3</v>
      </c>
      <c r="R19" s="44">
        <f t="shared" si="7"/>
        <v>61.32</v>
      </c>
      <c r="S19" s="42">
        <f>I19+P19</f>
        <v>68.32</v>
      </c>
      <c r="T19" s="43"/>
    </row>
    <row r="20" spans="1:20" s="36" customFormat="1" ht="18" customHeight="1">
      <c r="A20" s="142">
        <v>27</v>
      </c>
      <c r="B20" s="140" t="s">
        <v>140</v>
      </c>
      <c r="C20" s="140" t="s">
        <v>147</v>
      </c>
      <c r="D20" s="38">
        <v>3</v>
      </c>
      <c r="E20" s="39">
        <v>46.22</v>
      </c>
      <c r="F20" s="39">
        <f t="shared" si="0"/>
        <v>3.158805711813068</v>
      </c>
      <c r="G20" s="40">
        <f t="shared" si="1"/>
        <v>15</v>
      </c>
      <c r="H20" s="41">
        <f t="shared" si="2"/>
        <v>0</v>
      </c>
      <c r="I20" s="42">
        <f t="shared" si="3"/>
        <v>15</v>
      </c>
      <c r="J20" s="43">
        <v>3</v>
      </c>
      <c r="K20" s="38">
        <v>3</v>
      </c>
      <c r="L20" s="39">
        <v>57.15</v>
      </c>
      <c r="M20" s="39">
        <f t="shared" si="4"/>
        <v>2.7646544181977255</v>
      </c>
      <c r="N20" s="40">
        <f t="shared" si="5"/>
        <v>15</v>
      </c>
      <c r="O20" s="41">
        <f t="shared" si="6"/>
        <v>4.149999999999999</v>
      </c>
      <c r="P20" s="42">
        <f t="shared" si="8"/>
        <v>19.15</v>
      </c>
      <c r="Q20" s="43">
        <v>4</v>
      </c>
      <c r="R20" s="44">
        <f t="shared" si="7"/>
        <v>103.37</v>
      </c>
      <c r="S20" s="42">
        <f>I20+P20</f>
        <v>34.15</v>
      </c>
      <c r="T20" s="43"/>
    </row>
    <row r="21" spans="1:20" s="36" customFormat="1" ht="15">
      <c r="A21" s="142">
        <v>28</v>
      </c>
      <c r="B21" s="144" t="s">
        <v>141</v>
      </c>
      <c r="C21" s="144" t="s">
        <v>148</v>
      </c>
      <c r="D21" s="38" t="s">
        <v>333</v>
      </c>
      <c r="E21" s="39"/>
      <c r="F21" s="39" t="e">
        <f t="shared" si="0"/>
        <v>#DIV/0!</v>
      </c>
      <c r="G21" s="40" t="e">
        <f t="shared" si="1"/>
        <v>#VALUE!</v>
      </c>
      <c r="H21" s="41">
        <f t="shared" si="2"/>
        <v>0</v>
      </c>
      <c r="I21" s="42">
        <v>50</v>
      </c>
      <c r="J21" s="47"/>
      <c r="K21" s="38" t="s">
        <v>333</v>
      </c>
      <c r="L21" s="39"/>
      <c r="M21" s="39" t="e">
        <f t="shared" si="4"/>
        <v>#DIV/0!</v>
      </c>
      <c r="N21" s="40" t="e">
        <f t="shared" si="5"/>
        <v>#VALUE!</v>
      </c>
      <c r="O21" s="41">
        <f t="shared" si="6"/>
        <v>0</v>
      </c>
      <c r="P21" s="42">
        <v>50</v>
      </c>
      <c r="Q21" s="46"/>
      <c r="R21" s="44">
        <f t="shared" si="7"/>
        <v>0</v>
      </c>
      <c r="S21" s="42">
        <f>I21+P21</f>
        <v>100</v>
      </c>
      <c r="T21" s="46"/>
    </row>
    <row r="22" spans="1:20" s="36" customFormat="1" ht="15">
      <c r="A22" s="142">
        <v>29</v>
      </c>
      <c r="B22" s="140" t="s">
        <v>142</v>
      </c>
      <c r="C22" s="140" t="s">
        <v>149</v>
      </c>
      <c r="D22" s="38">
        <v>1</v>
      </c>
      <c r="E22" s="39">
        <v>26</v>
      </c>
      <c r="F22" s="39">
        <f t="shared" si="0"/>
        <v>5.615384615384615</v>
      </c>
      <c r="G22" s="40">
        <f t="shared" si="1"/>
        <v>5</v>
      </c>
      <c r="H22" s="41">
        <f t="shared" si="2"/>
        <v>0</v>
      </c>
      <c r="I22" s="42">
        <f t="shared" si="3"/>
        <v>5</v>
      </c>
      <c r="J22" s="47">
        <v>1</v>
      </c>
      <c r="K22" s="38">
        <v>1</v>
      </c>
      <c r="L22" s="39">
        <v>33.28</v>
      </c>
      <c r="M22" s="39">
        <f t="shared" si="4"/>
        <v>4.747596153846153</v>
      </c>
      <c r="N22" s="40">
        <f t="shared" si="5"/>
        <v>5</v>
      </c>
      <c r="O22" s="41">
        <f t="shared" si="6"/>
        <v>0</v>
      </c>
      <c r="P22" s="42">
        <f t="shared" si="8"/>
        <v>5</v>
      </c>
      <c r="Q22" s="46">
        <v>1</v>
      </c>
      <c r="R22" s="44">
        <f t="shared" si="7"/>
        <v>59.28</v>
      </c>
      <c r="S22" s="42">
        <f>I22+P22</f>
        <v>10</v>
      </c>
      <c r="T22" s="46"/>
    </row>
    <row r="23" spans="1:20" s="36" customFormat="1" ht="18" customHeight="1">
      <c r="A23" s="142">
        <v>30</v>
      </c>
      <c r="B23" s="140" t="s">
        <v>143</v>
      </c>
      <c r="C23" s="140" t="s">
        <v>150</v>
      </c>
      <c r="D23" s="38" t="s">
        <v>333</v>
      </c>
      <c r="E23" s="39"/>
      <c r="F23" s="39" t="e">
        <f t="shared" si="0"/>
        <v>#DIV/0!</v>
      </c>
      <c r="G23" s="40" t="e">
        <f t="shared" si="1"/>
        <v>#VALUE!</v>
      </c>
      <c r="H23" s="41">
        <f t="shared" si="2"/>
        <v>0</v>
      </c>
      <c r="I23" s="42">
        <v>50</v>
      </c>
      <c r="J23" s="43"/>
      <c r="K23" s="38" t="s">
        <v>333</v>
      </c>
      <c r="L23" s="39"/>
      <c r="M23" s="39" t="e">
        <f t="shared" si="4"/>
        <v>#DIV/0!</v>
      </c>
      <c r="N23" s="40" t="e">
        <f t="shared" si="5"/>
        <v>#VALUE!</v>
      </c>
      <c r="O23" s="41">
        <f t="shared" si="6"/>
        <v>0</v>
      </c>
      <c r="P23" s="42">
        <v>50</v>
      </c>
      <c r="Q23" s="43"/>
      <c r="R23" s="44">
        <f t="shared" si="7"/>
        <v>0</v>
      </c>
      <c r="S23" s="42">
        <f>I24+P23</f>
        <v>70</v>
      </c>
      <c r="T23" s="43"/>
    </row>
    <row r="24" spans="1:20" ht="15.75">
      <c r="A24" s="142">
        <v>31</v>
      </c>
      <c r="B24" s="145" t="s">
        <v>41</v>
      </c>
      <c r="C24" s="146" t="s">
        <v>151</v>
      </c>
      <c r="D24" s="38">
        <v>4</v>
      </c>
      <c r="E24" s="39">
        <v>31.22</v>
      </c>
      <c r="F24" s="39">
        <f t="shared" si="0"/>
        <v>4.6764894298526585</v>
      </c>
      <c r="G24" s="40">
        <f t="shared" si="1"/>
        <v>20</v>
      </c>
      <c r="H24" s="41">
        <f t="shared" si="2"/>
        <v>0</v>
      </c>
      <c r="I24" s="42">
        <f t="shared" si="3"/>
        <v>20</v>
      </c>
      <c r="J24" s="43">
        <v>4</v>
      </c>
      <c r="K24" s="38" t="s">
        <v>333</v>
      </c>
      <c r="L24" s="39"/>
      <c r="M24" s="39" t="e">
        <f t="shared" si="4"/>
        <v>#DIV/0!</v>
      </c>
      <c r="N24" s="40" t="e">
        <f t="shared" si="5"/>
        <v>#VALUE!</v>
      </c>
      <c r="O24" s="41">
        <f t="shared" si="6"/>
        <v>0</v>
      </c>
      <c r="P24" s="42">
        <v>50</v>
      </c>
      <c r="Q24" s="43"/>
      <c r="R24" s="44">
        <f t="shared" si="7"/>
        <v>31.22</v>
      </c>
      <c r="S24" s="42">
        <f>I25+P24</f>
        <v>55</v>
      </c>
      <c r="T24" s="43"/>
    </row>
    <row r="25" spans="1:20" ht="15">
      <c r="A25" s="142">
        <v>32</v>
      </c>
      <c r="B25" s="140" t="s">
        <v>335</v>
      </c>
      <c r="C25" s="140" t="s">
        <v>42</v>
      </c>
      <c r="D25" s="38">
        <v>1</v>
      </c>
      <c r="E25" s="39">
        <v>33.09</v>
      </c>
      <c r="F25" s="39">
        <f t="shared" si="0"/>
        <v>4.412209126624357</v>
      </c>
      <c r="G25" s="40">
        <f t="shared" si="1"/>
        <v>5</v>
      </c>
      <c r="H25" s="41">
        <f t="shared" si="2"/>
        <v>0</v>
      </c>
      <c r="I25" s="42">
        <f t="shared" si="3"/>
        <v>5</v>
      </c>
      <c r="J25" s="43">
        <v>2</v>
      </c>
      <c r="K25" s="38" t="s">
        <v>333</v>
      </c>
      <c r="L25" s="39"/>
      <c r="M25" s="39" t="e">
        <f t="shared" si="4"/>
        <v>#DIV/0!</v>
      </c>
      <c r="N25" s="40" t="e">
        <f t="shared" si="5"/>
        <v>#VALUE!</v>
      </c>
      <c r="O25" s="41">
        <f t="shared" si="6"/>
        <v>0</v>
      </c>
      <c r="P25" s="42">
        <v>50</v>
      </c>
      <c r="Q25" s="43"/>
      <c r="R25" s="44">
        <f t="shared" si="7"/>
        <v>33.09</v>
      </c>
      <c r="S25" s="42" t="e">
        <f>#REF!+P25</f>
        <v>#REF!</v>
      </c>
      <c r="T25" s="43"/>
    </row>
    <row r="26" spans="1:20" ht="15">
      <c r="A26" s="143" t="s">
        <v>137</v>
      </c>
      <c r="B26" s="140" t="s">
        <v>138</v>
      </c>
      <c r="C26" s="140" t="s">
        <v>153</v>
      </c>
      <c r="D26" s="38" t="s">
        <v>333</v>
      </c>
      <c r="E26" s="39"/>
      <c r="F26" s="39" t="e">
        <f t="shared" si="0"/>
        <v>#DIV/0!</v>
      </c>
      <c r="G26" s="40" t="e">
        <f t="shared" si="1"/>
        <v>#VALUE!</v>
      </c>
      <c r="H26" s="41">
        <f t="shared" si="2"/>
        <v>0</v>
      </c>
      <c r="I26" s="42">
        <v>50</v>
      </c>
      <c r="J26" s="43"/>
      <c r="K26" s="38">
        <v>3</v>
      </c>
      <c r="L26" s="39">
        <v>36.22</v>
      </c>
      <c r="M26" s="39">
        <f t="shared" si="4"/>
        <v>4.362230811706239</v>
      </c>
      <c r="N26" s="40">
        <f t="shared" si="5"/>
        <v>15</v>
      </c>
      <c r="O26" s="41">
        <f t="shared" si="6"/>
        <v>0</v>
      </c>
      <c r="P26" s="42">
        <f t="shared" si="8"/>
        <v>15</v>
      </c>
      <c r="Q26" s="43">
        <v>2</v>
      </c>
      <c r="R26" s="44">
        <f t="shared" si="7"/>
        <v>36.22</v>
      </c>
      <c r="S26" s="42">
        <f>I27+P26</f>
        <v>15</v>
      </c>
      <c r="T26" s="43"/>
    </row>
    <row r="27" spans="1:20" ht="12.75">
      <c r="A27" s="1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20">
    <mergeCell ref="B15:T15"/>
    <mergeCell ref="B17:T17"/>
    <mergeCell ref="A6:A8"/>
    <mergeCell ref="B6:C6"/>
    <mergeCell ref="B7:B8"/>
    <mergeCell ref="C7:C8"/>
    <mergeCell ref="K7:K8"/>
    <mergeCell ref="L7:L8"/>
    <mergeCell ref="N7:P7"/>
    <mergeCell ref="R7:R8"/>
    <mergeCell ref="S7:S8"/>
    <mergeCell ref="T7:T8"/>
    <mergeCell ref="R6:T6"/>
    <mergeCell ref="B10:T10"/>
    <mergeCell ref="K5:L5"/>
    <mergeCell ref="J6:J8"/>
    <mergeCell ref="D7:D8"/>
    <mergeCell ref="E7:E8"/>
    <mergeCell ref="G7:I7"/>
    <mergeCell ref="Q6:Q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workbookViewId="0" topLeftCell="A7">
      <selection activeCell="K27" sqref="K27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31.8515625" style="0" customWidth="1"/>
    <col min="7" max="7" width="11.140625" style="0" bestFit="1" customWidth="1"/>
    <col min="8" max="8" width="10.00390625" style="0" customWidth="1"/>
    <col min="9" max="9" width="7.28125" style="0" customWidth="1"/>
    <col min="10" max="10" width="5.00390625" style="0" customWidth="1"/>
    <col min="11" max="11" width="7.7109375" style="0" customWidth="1"/>
    <col min="14" max="14" width="11.140625" style="0" bestFit="1" customWidth="1"/>
    <col min="16" max="16" width="7.8515625" style="0" customWidth="1"/>
    <col min="17" max="17" width="6.28125" style="0" customWidth="1"/>
    <col min="20" max="20" width="11.8515625" style="0" customWidth="1"/>
  </cols>
  <sheetData>
    <row r="2" spans="1:20" ht="24.75">
      <c r="A2" s="1"/>
      <c r="B2" s="2" t="s">
        <v>50</v>
      </c>
      <c r="C2" s="3"/>
      <c r="D2" s="4" t="s">
        <v>130</v>
      </c>
      <c r="E2" s="1"/>
      <c r="F2" s="1"/>
      <c r="G2" s="1"/>
      <c r="H2" s="1"/>
      <c r="I2" s="1"/>
      <c r="J2" s="5"/>
      <c r="K2" s="1"/>
      <c r="L2" s="6" t="s">
        <v>131</v>
      </c>
      <c r="M2" s="6"/>
      <c r="N2" s="1"/>
      <c r="O2" s="6"/>
      <c r="P2" s="1"/>
      <c r="Q2" s="5"/>
      <c r="R2" s="5"/>
      <c r="S2" s="5"/>
      <c r="T2" s="5"/>
    </row>
    <row r="3" spans="1:20" ht="12.75">
      <c r="A3" s="1"/>
      <c r="B3" s="3" t="s">
        <v>22</v>
      </c>
      <c r="C3" s="3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5"/>
      <c r="S3" s="5"/>
      <c r="T3" s="5"/>
    </row>
    <row r="4" spans="1:20" ht="15">
      <c r="A4" s="5"/>
      <c r="B4" s="7"/>
      <c r="C4" s="8"/>
      <c r="D4" s="9" t="s">
        <v>49</v>
      </c>
      <c r="E4" s="10"/>
      <c r="F4" s="11"/>
      <c r="G4" s="1"/>
      <c r="H4" s="1"/>
      <c r="I4" s="1"/>
      <c r="J4" s="1"/>
      <c r="K4" s="1"/>
      <c r="L4" s="12" t="s">
        <v>49</v>
      </c>
      <c r="M4" s="10"/>
      <c r="N4" s="11"/>
      <c r="O4" s="1"/>
      <c r="P4" s="1"/>
      <c r="Q4" s="1"/>
      <c r="R4" s="1"/>
      <c r="S4" s="1"/>
      <c r="T4" s="1"/>
    </row>
    <row r="5" spans="1:17" ht="15.75" customHeight="1" thickBot="1">
      <c r="A5" s="5"/>
      <c r="B5" s="13"/>
      <c r="C5" s="8"/>
      <c r="D5" s="14" t="s">
        <v>3</v>
      </c>
      <c r="E5" s="15">
        <v>180</v>
      </c>
      <c r="F5" s="34" t="s">
        <v>24</v>
      </c>
      <c r="G5" s="5" t="s">
        <v>14</v>
      </c>
      <c r="H5" s="16">
        <v>3.3</v>
      </c>
      <c r="I5" s="17" t="s">
        <v>0</v>
      </c>
      <c r="J5" s="8"/>
      <c r="K5" s="295" t="s">
        <v>3</v>
      </c>
      <c r="L5" s="295"/>
      <c r="M5" s="15">
        <v>177</v>
      </c>
      <c r="N5" s="34" t="s">
        <v>24</v>
      </c>
      <c r="O5" s="5" t="s">
        <v>14</v>
      </c>
      <c r="P5" s="16">
        <v>3.3</v>
      </c>
      <c r="Q5" s="17" t="s">
        <v>0</v>
      </c>
    </row>
    <row r="6" spans="1:20" ht="14.25" customHeight="1" thickBot="1" thickTop="1">
      <c r="A6" s="307" t="s">
        <v>6</v>
      </c>
      <c r="B6" s="310"/>
      <c r="C6" s="311"/>
      <c r="D6" s="18"/>
      <c r="E6" s="19" t="s">
        <v>7</v>
      </c>
      <c r="F6" s="19"/>
      <c r="G6" s="35">
        <f>E5/H5</f>
        <v>54.54545454545455</v>
      </c>
      <c r="H6" s="21"/>
      <c r="I6" s="22">
        <f>G6*1.5</f>
        <v>81.81818181818181</v>
      </c>
      <c r="J6" s="312" t="s">
        <v>1</v>
      </c>
      <c r="K6" s="23"/>
      <c r="L6" s="19" t="s">
        <v>7</v>
      </c>
      <c r="M6" s="19"/>
      <c r="N6" s="20">
        <v>54</v>
      </c>
      <c r="O6" s="21"/>
      <c r="P6" s="22">
        <f>N6*1.5</f>
        <v>81</v>
      </c>
      <c r="Q6" s="315" t="s">
        <v>1</v>
      </c>
      <c r="R6" s="304" t="s">
        <v>19</v>
      </c>
      <c r="S6" s="305"/>
      <c r="T6" s="306"/>
    </row>
    <row r="7" spans="1:20" ht="14.25" customHeight="1" thickTop="1">
      <c r="A7" s="308"/>
      <c r="B7" s="318" t="s">
        <v>4</v>
      </c>
      <c r="C7" s="318" t="s">
        <v>5</v>
      </c>
      <c r="D7" s="320" t="s">
        <v>8</v>
      </c>
      <c r="E7" s="322" t="s">
        <v>10</v>
      </c>
      <c r="F7" s="24" t="s">
        <v>16</v>
      </c>
      <c r="G7" s="291" t="s">
        <v>9</v>
      </c>
      <c r="H7" s="292"/>
      <c r="I7" s="293"/>
      <c r="J7" s="313"/>
      <c r="K7" s="331" t="s">
        <v>8</v>
      </c>
      <c r="L7" s="322" t="s">
        <v>10</v>
      </c>
      <c r="M7" s="24" t="s">
        <v>16</v>
      </c>
      <c r="N7" s="291" t="s">
        <v>9</v>
      </c>
      <c r="O7" s="292"/>
      <c r="P7" s="293"/>
      <c r="Q7" s="316"/>
      <c r="R7" s="298" t="s">
        <v>20</v>
      </c>
      <c r="S7" s="300" t="s">
        <v>21</v>
      </c>
      <c r="T7" s="302" t="s">
        <v>15</v>
      </c>
    </row>
    <row r="8" spans="1:20" ht="18.75" customHeight="1" thickBot="1">
      <c r="A8" s="309"/>
      <c r="B8" s="319"/>
      <c r="C8" s="319"/>
      <c r="D8" s="321"/>
      <c r="E8" s="323"/>
      <c r="F8" s="25" t="s">
        <v>0</v>
      </c>
      <c r="G8" s="30" t="s">
        <v>12</v>
      </c>
      <c r="H8" s="31" t="s">
        <v>13</v>
      </c>
      <c r="I8" s="28" t="s">
        <v>11</v>
      </c>
      <c r="J8" s="314"/>
      <c r="K8" s="332"/>
      <c r="L8" s="323"/>
      <c r="M8" s="26" t="s">
        <v>0</v>
      </c>
      <c r="N8" s="30" t="s">
        <v>12</v>
      </c>
      <c r="O8" s="31" t="s">
        <v>13</v>
      </c>
      <c r="P8" s="29" t="s">
        <v>11</v>
      </c>
      <c r="Q8" s="317"/>
      <c r="R8" s="299"/>
      <c r="S8" s="333"/>
      <c r="T8" s="327"/>
    </row>
    <row r="9" spans="1:20" ht="13.5" thickTop="1">
      <c r="A9" s="27"/>
      <c r="B9" s="32"/>
      <c r="C9" s="32"/>
      <c r="D9" s="27"/>
      <c r="E9" s="27"/>
      <c r="F9" s="27"/>
      <c r="G9" s="27"/>
      <c r="H9" s="27"/>
      <c r="I9" s="27"/>
      <c r="J9" s="33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">
      <c r="A10" s="37"/>
      <c r="B10" s="328" t="s">
        <v>336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30"/>
    </row>
    <row r="11" spans="1:20" s="36" customFormat="1" ht="15">
      <c r="A11" s="142">
        <v>34</v>
      </c>
      <c r="B11" s="141" t="s">
        <v>154</v>
      </c>
      <c r="C11" s="141" t="s">
        <v>161</v>
      </c>
      <c r="D11" s="38" t="s">
        <v>333</v>
      </c>
      <c r="E11" s="39"/>
      <c r="F11" s="39" t="e">
        <f>$E$5/E11</f>
        <v>#DIV/0!</v>
      </c>
      <c r="G11" s="40" t="e">
        <f>IF(OR(D11="diskv.",D11="n"),50,5*D11)</f>
        <v>#VALUE!</v>
      </c>
      <c r="H11" s="41">
        <f>IF(E11="-","-",(IF(E11&gt;I$6,"diskv.",IF(E11&gt;G$6,E11-G$6,0))))</f>
        <v>0</v>
      </c>
      <c r="I11" s="42">
        <v>50</v>
      </c>
      <c r="J11" s="43"/>
      <c r="K11" s="38" t="s">
        <v>333</v>
      </c>
      <c r="L11" s="39"/>
      <c r="M11" s="39" t="e">
        <f>$M$5/L11</f>
        <v>#DIV/0!</v>
      </c>
      <c r="N11" s="40" t="e">
        <f>IF(OR(K11="diskv.",K11="n"),50,5*K11)</f>
        <v>#VALUE!</v>
      </c>
      <c r="O11" s="41">
        <f>IF(L11="-","-",(IF(L11&gt;P$6,"diskv.",IF(L11&gt;N$6,L11-N$6,0))))</f>
        <v>0</v>
      </c>
      <c r="P11" s="42">
        <v>50</v>
      </c>
      <c r="Q11" s="43"/>
      <c r="R11" s="44">
        <f>E11+L11</f>
        <v>0</v>
      </c>
      <c r="S11" s="42">
        <f>I19+P11</f>
        <v>60</v>
      </c>
      <c r="T11" s="43"/>
    </row>
    <row r="12" spans="1:20" s="36" customFormat="1" ht="15">
      <c r="A12" s="142">
        <v>35</v>
      </c>
      <c r="B12" s="140" t="s">
        <v>155</v>
      </c>
      <c r="C12" s="140" t="s">
        <v>162</v>
      </c>
      <c r="D12" s="38" t="s">
        <v>333</v>
      </c>
      <c r="E12" s="39"/>
      <c r="F12" s="39" t="e">
        <f aca="true" t="shared" si="0" ref="F12:F20">$E$5/E12</f>
        <v>#DIV/0!</v>
      </c>
      <c r="G12" s="40" t="e">
        <f aca="true" t="shared" si="1" ref="G12:G20">IF(OR(D12="diskv.",D12="n"),50,5*D12)</f>
        <v>#VALUE!</v>
      </c>
      <c r="H12" s="41">
        <f aca="true" t="shared" si="2" ref="H12:H20">IF(E12="-","-",(IF(E12&gt;I$6,"diskv.",IF(E12&gt;G$6,E12-G$6,0))))</f>
        <v>0</v>
      </c>
      <c r="I12" s="42">
        <v>50</v>
      </c>
      <c r="J12" s="43"/>
      <c r="K12" s="38" t="s">
        <v>333</v>
      </c>
      <c r="L12" s="39"/>
      <c r="M12" s="39" t="e">
        <f aca="true" t="shared" si="3" ref="M12:M20">$M$5/L12</f>
        <v>#DIV/0!</v>
      </c>
      <c r="N12" s="40" t="e">
        <f aca="true" t="shared" si="4" ref="N12:N20">IF(OR(K12="diskv.",K12="n"),50,5*K12)</f>
        <v>#VALUE!</v>
      </c>
      <c r="O12" s="41">
        <f aca="true" t="shared" si="5" ref="O12:O20">IF(L12="-","-",(IF(L12&gt;P$6,"diskv.",IF(L12&gt;N$6,L12-N$6,0))))</f>
        <v>0</v>
      </c>
      <c r="P12" s="42">
        <v>50</v>
      </c>
      <c r="Q12" s="43"/>
      <c r="R12" s="44">
        <f aca="true" t="shared" si="6" ref="R12:R20">E12+L12</f>
        <v>0</v>
      </c>
      <c r="S12" s="42">
        <f>I21+P12</f>
        <v>50</v>
      </c>
      <c r="T12" s="43"/>
    </row>
    <row r="13" spans="1:20" s="36" customFormat="1" ht="15">
      <c r="A13" s="142">
        <v>36</v>
      </c>
      <c r="B13" s="144" t="s">
        <v>156</v>
      </c>
      <c r="C13" s="144" t="s">
        <v>163</v>
      </c>
      <c r="D13" s="38" t="s">
        <v>333</v>
      </c>
      <c r="E13" s="39"/>
      <c r="F13" s="39" t="e">
        <f t="shared" si="0"/>
        <v>#DIV/0!</v>
      </c>
      <c r="G13" s="40" t="e">
        <f t="shared" si="1"/>
        <v>#VALUE!</v>
      </c>
      <c r="H13" s="41">
        <f t="shared" si="2"/>
        <v>0</v>
      </c>
      <c r="I13" s="42">
        <v>50</v>
      </c>
      <c r="J13" s="43"/>
      <c r="K13" s="38" t="s">
        <v>333</v>
      </c>
      <c r="L13" s="39"/>
      <c r="M13" s="39" t="e">
        <f t="shared" si="3"/>
        <v>#DIV/0!</v>
      </c>
      <c r="N13" s="40" t="e">
        <f t="shared" si="4"/>
        <v>#VALUE!</v>
      </c>
      <c r="O13" s="41">
        <f t="shared" si="5"/>
        <v>0</v>
      </c>
      <c r="P13" s="42">
        <v>50</v>
      </c>
      <c r="Q13" s="43"/>
      <c r="R13" s="44">
        <f t="shared" si="6"/>
        <v>0</v>
      </c>
      <c r="S13" s="42">
        <f>I22+P13</f>
        <v>100</v>
      </c>
      <c r="T13" s="43"/>
    </row>
    <row r="14" spans="1:20" s="36" customFormat="1" ht="15">
      <c r="A14" s="142">
        <v>37</v>
      </c>
      <c r="B14" s="141" t="s">
        <v>113</v>
      </c>
      <c r="C14" s="141" t="s">
        <v>164</v>
      </c>
      <c r="D14" s="38" t="s">
        <v>333</v>
      </c>
      <c r="E14" s="39"/>
      <c r="F14" s="39" t="e">
        <f t="shared" si="0"/>
        <v>#DIV/0!</v>
      </c>
      <c r="G14" s="40" t="e">
        <f t="shared" si="1"/>
        <v>#VALUE!</v>
      </c>
      <c r="H14" s="41">
        <f t="shared" si="2"/>
        <v>0</v>
      </c>
      <c r="I14" s="42">
        <v>50</v>
      </c>
      <c r="J14" s="43"/>
      <c r="K14" s="38">
        <v>1</v>
      </c>
      <c r="L14" s="39">
        <v>64.69</v>
      </c>
      <c r="M14" s="39">
        <f t="shared" si="3"/>
        <v>2.7361261400525585</v>
      </c>
      <c r="N14" s="40">
        <f t="shared" si="4"/>
        <v>5</v>
      </c>
      <c r="O14" s="41">
        <f t="shared" si="5"/>
        <v>10.689999999999998</v>
      </c>
      <c r="P14" s="42">
        <f>N14+O14</f>
        <v>15.689999999999998</v>
      </c>
      <c r="Q14" s="43">
        <v>2</v>
      </c>
      <c r="R14" s="44">
        <f t="shared" si="6"/>
        <v>64.69</v>
      </c>
      <c r="S14" s="42" t="e">
        <f>#REF!+P14</f>
        <v>#REF!</v>
      </c>
      <c r="T14" s="43"/>
    </row>
    <row r="15" spans="1:20" s="36" customFormat="1" ht="15">
      <c r="A15" s="142">
        <v>38</v>
      </c>
      <c r="B15" s="141" t="s">
        <v>157</v>
      </c>
      <c r="C15" s="141" t="s">
        <v>165</v>
      </c>
      <c r="D15" s="38">
        <v>2</v>
      </c>
      <c r="E15" s="39">
        <v>54.21</v>
      </c>
      <c r="F15" s="39">
        <f t="shared" si="0"/>
        <v>3.320420586607637</v>
      </c>
      <c r="G15" s="40">
        <f t="shared" si="1"/>
        <v>10</v>
      </c>
      <c r="H15" s="41">
        <f t="shared" si="2"/>
        <v>0</v>
      </c>
      <c r="I15" s="42">
        <f>G15+H15</f>
        <v>10</v>
      </c>
      <c r="J15" s="43">
        <v>2</v>
      </c>
      <c r="K15" s="38">
        <v>1</v>
      </c>
      <c r="L15" s="39">
        <v>46.87</v>
      </c>
      <c r="M15" s="39">
        <f t="shared" si="3"/>
        <v>3.7764028163004055</v>
      </c>
      <c r="N15" s="40">
        <f t="shared" si="4"/>
        <v>5</v>
      </c>
      <c r="O15" s="41">
        <f t="shared" si="5"/>
        <v>0</v>
      </c>
      <c r="P15" s="42">
        <f>N15+O15</f>
        <v>5</v>
      </c>
      <c r="Q15" s="43">
        <v>1</v>
      </c>
      <c r="R15" s="44">
        <f t="shared" si="6"/>
        <v>101.08</v>
      </c>
      <c r="S15" s="42">
        <f>I23+P15</f>
        <v>10</v>
      </c>
      <c r="T15" s="43"/>
    </row>
    <row r="16" spans="1:20" s="36" customFormat="1" ht="15">
      <c r="A16" s="142">
        <v>39</v>
      </c>
      <c r="B16" s="141" t="s">
        <v>158</v>
      </c>
      <c r="C16" s="141" t="s">
        <v>166</v>
      </c>
      <c r="D16" s="38">
        <v>1</v>
      </c>
      <c r="E16" s="39">
        <v>64.03</v>
      </c>
      <c r="F16" s="39">
        <f t="shared" si="0"/>
        <v>2.811182258316414</v>
      </c>
      <c r="G16" s="40">
        <f t="shared" si="1"/>
        <v>5</v>
      </c>
      <c r="H16" s="41">
        <f t="shared" si="2"/>
        <v>9.484545454545454</v>
      </c>
      <c r="I16" s="42">
        <f>G16+H16</f>
        <v>14.484545454545454</v>
      </c>
      <c r="J16" s="43">
        <v>3</v>
      </c>
      <c r="K16" s="38" t="s">
        <v>333</v>
      </c>
      <c r="L16" s="39"/>
      <c r="M16" s="39" t="e">
        <f t="shared" si="3"/>
        <v>#DIV/0!</v>
      </c>
      <c r="N16" s="40" t="e">
        <f t="shared" si="4"/>
        <v>#VALUE!</v>
      </c>
      <c r="O16" s="41">
        <f t="shared" si="5"/>
        <v>0</v>
      </c>
      <c r="P16" s="42">
        <v>50</v>
      </c>
      <c r="Q16" s="43"/>
      <c r="R16" s="44">
        <f t="shared" si="6"/>
        <v>64.03</v>
      </c>
      <c r="S16" s="42">
        <f>I24+P16</f>
        <v>100</v>
      </c>
      <c r="T16" s="43"/>
    </row>
    <row r="17" spans="1:20" s="36" customFormat="1" ht="15">
      <c r="A17" s="142">
        <v>40</v>
      </c>
      <c r="B17" s="140" t="s">
        <v>159</v>
      </c>
      <c r="C17" s="140" t="s">
        <v>167</v>
      </c>
      <c r="D17" s="38" t="s">
        <v>333</v>
      </c>
      <c r="E17" s="39"/>
      <c r="F17" s="39" t="e">
        <f t="shared" si="0"/>
        <v>#DIV/0!</v>
      </c>
      <c r="G17" s="40" t="e">
        <f t="shared" si="1"/>
        <v>#VALUE!</v>
      </c>
      <c r="H17" s="41">
        <f t="shared" si="2"/>
        <v>0</v>
      </c>
      <c r="I17" s="42">
        <v>50</v>
      </c>
      <c r="J17" s="43"/>
      <c r="K17" s="38" t="s">
        <v>333</v>
      </c>
      <c r="L17" s="39"/>
      <c r="M17" s="39" t="e">
        <f t="shared" si="3"/>
        <v>#DIV/0!</v>
      </c>
      <c r="N17" s="40" t="e">
        <f t="shared" si="4"/>
        <v>#VALUE!</v>
      </c>
      <c r="O17" s="41">
        <f t="shared" si="5"/>
        <v>0</v>
      </c>
      <c r="P17" s="42">
        <v>50</v>
      </c>
      <c r="Q17" s="43"/>
      <c r="R17" s="44">
        <f t="shared" si="6"/>
        <v>0</v>
      </c>
      <c r="S17" s="42">
        <f>I25+P17</f>
        <v>100</v>
      </c>
      <c r="T17" s="43"/>
    </row>
    <row r="18" spans="1:20" s="36" customFormat="1" ht="15">
      <c r="A18" s="142">
        <v>41</v>
      </c>
      <c r="B18" s="141" t="s">
        <v>154</v>
      </c>
      <c r="C18" s="141" t="s">
        <v>168</v>
      </c>
      <c r="D18" s="38" t="s">
        <v>333</v>
      </c>
      <c r="E18" s="39"/>
      <c r="F18" s="39" t="e">
        <f t="shared" si="0"/>
        <v>#DIV/0!</v>
      </c>
      <c r="G18" s="40" t="e">
        <f t="shared" si="1"/>
        <v>#VALUE!</v>
      </c>
      <c r="H18" s="41">
        <f t="shared" si="2"/>
        <v>0</v>
      </c>
      <c r="I18" s="42">
        <v>50</v>
      </c>
      <c r="J18" s="43"/>
      <c r="K18" s="38" t="s">
        <v>333</v>
      </c>
      <c r="L18" s="39"/>
      <c r="M18" s="39" t="e">
        <f t="shared" si="3"/>
        <v>#DIV/0!</v>
      </c>
      <c r="N18" s="40" t="e">
        <f t="shared" si="4"/>
        <v>#VALUE!</v>
      </c>
      <c r="O18" s="41">
        <f t="shared" si="5"/>
        <v>0</v>
      </c>
      <c r="P18" s="42">
        <v>50</v>
      </c>
      <c r="Q18" s="43"/>
      <c r="R18" s="44">
        <f t="shared" si="6"/>
        <v>0</v>
      </c>
      <c r="S18" s="42" t="e">
        <f>#REF!+P18</f>
        <v>#REF!</v>
      </c>
      <c r="T18" s="43"/>
    </row>
    <row r="19" spans="1:20" s="36" customFormat="1" ht="15">
      <c r="A19" s="142">
        <v>42</v>
      </c>
      <c r="B19" s="140" t="s">
        <v>160</v>
      </c>
      <c r="C19" s="140" t="s">
        <v>169</v>
      </c>
      <c r="D19" s="38">
        <v>2</v>
      </c>
      <c r="E19" s="39">
        <v>51.35</v>
      </c>
      <c r="F19" s="39">
        <f t="shared" si="0"/>
        <v>3.505355404089581</v>
      </c>
      <c r="G19" s="40">
        <f t="shared" si="1"/>
        <v>10</v>
      </c>
      <c r="H19" s="41">
        <f>IF(E19="-","-",(IF(E19&gt;I$6,"diskv.",IF(E19&gt;G$6,E19-G$6,0))))</f>
        <v>0</v>
      </c>
      <c r="I19" s="42">
        <f>G19+H19</f>
        <v>10</v>
      </c>
      <c r="J19" s="43">
        <v>1</v>
      </c>
      <c r="K19" s="38" t="s">
        <v>333</v>
      </c>
      <c r="L19" s="39"/>
      <c r="M19" s="39" t="e">
        <f t="shared" si="3"/>
        <v>#DIV/0!</v>
      </c>
      <c r="N19" s="40" t="e">
        <f t="shared" si="4"/>
        <v>#VALUE!</v>
      </c>
      <c r="O19" s="41">
        <f t="shared" si="5"/>
        <v>0</v>
      </c>
      <c r="P19" s="42">
        <v>50</v>
      </c>
      <c r="Q19" s="43"/>
      <c r="R19" s="44">
        <f t="shared" si="6"/>
        <v>51.35</v>
      </c>
      <c r="S19" s="42">
        <f>I27+P19</f>
        <v>100</v>
      </c>
      <c r="T19" s="43"/>
    </row>
    <row r="20" spans="1:20" s="36" customFormat="1" ht="15">
      <c r="A20" s="142">
        <v>43</v>
      </c>
      <c r="B20" s="150" t="s">
        <v>38</v>
      </c>
      <c r="C20" s="140" t="s">
        <v>47</v>
      </c>
      <c r="D20" s="38"/>
      <c r="E20" s="39">
        <v>86.03</v>
      </c>
      <c r="F20" s="39">
        <f t="shared" si="0"/>
        <v>2.0922933860281296</v>
      </c>
      <c r="G20" s="40">
        <f t="shared" si="1"/>
        <v>0</v>
      </c>
      <c r="H20" s="41" t="str">
        <f t="shared" si="2"/>
        <v>diskv.</v>
      </c>
      <c r="I20" s="42">
        <v>50</v>
      </c>
      <c r="J20" s="43"/>
      <c r="K20" s="38" t="s">
        <v>333</v>
      </c>
      <c r="L20" s="39"/>
      <c r="M20" s="39" t="e">
        <f t="shared" si="3"/>
        <v>#DIV/0!</v>
      </c>
      <c r="N20" s="40" t="e">
        <f t="shared" si="4"/>
        <v>#VALUE!</v>
      </c>
      <c r="O20" s="41">
        <f t="shared" si="5"/>
        <v>0</v>
      </c>
      <c r="P20" s="42">
        <v>50</v>
      </c>
      <c r="Q20" s="151"/>
      <c r="R20" s="44">
        <f t="shared" si="6"/>
        <v>86.03</v>
      </c>
      <c r="S20" s="42">
        <f>I28+P20</f>
        <v>100</v>
      </c>
      <c r="T20" s="152"/>
    </row>
    <row r="21" spans="1:20" s="36" customFormat="1" ht="15">
      <c r="A21" s="45"/>
      <c r="B21" s="324" t="s">
        <v>26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</row>
    <row r="22" spans="1:20" s="36" customFormat="1" ht="15">
      <c r="A22" s="142">
        <v>44</v>
      </c>
      <c r="B22" s="141" t="s">
        <v>170</v>
      </c>
      <c r="C22" s="141" t="s">
        <v>43</v>
      </c>
      <c r="D22" s="38" t="s">
        <v>333</v>
      </c>
      <c r="E22" s="39"/>
      <c r="F22" s="39" t="e">
        <f>$E$5/E22</f>
        <v>#DIV/0!</v>
      </c>
      <c r="G22" s="40" t="e">
        <f>IF(OR(D22="diskv.",D22="n"),50,5*D22)</f>
        <v>#VALUE!</v>
      </c>
      <c r="H22" s="41">
        <f>IF(E22="-","-",(IF(E22&gt;I$6,"diskv.",IF(E22&gt;G$6,E22-G$6,0))))</f>
        <v>0</v>
      </c>
      <c r="I22" s="42">
        <v>50</v>
      </c>
      <c r="J22" s="46"/>
      <c r="K22" s="38">
        <v>1</v>
      </c>
      <c r="L22" s="39">
        <v>64.75</v>
      </c>
      <c r="M22" s="39">
        <f>$M$5/L22</f>
        <v>2.7335907335907335</v>
      </c>
      <c r="N22" s="40">
        <f>IF(OR(K22="diskv.",K22="n"),50,5*K22)</f>
        <v>5</v>
      </c>
      <c r="O22" s="41">
        <f>IF(L22="-","-",(IF(L22&gt;P$6,"diskv.",IF(L22&gt;N$6,L22-N$6,0))))</f>
        <v>10.75</v>
      </c>
      <c r="P22" s="42">
        <f>N22+O22</f>
        <v>15.75</v>
      </c>
      <c r="Q22" s="46">
        <v>2</v>
      </c>
      <c r="R22" s="44">
        <f>E22+L22</f>
        <v>64.75</v>
      </c>
      <c r="S22" s="42">
        <f>I22+P22</f>
        <v>65.75</v>
      </c>
      <c r="T22" s="43"/>
    </row>
    <row r="23" spans="1:20" s="36" customFormat="1" ht="18" customHeight="1">
      <c r="A23" s="142">
        <v>46</v>
      </c>
      <c r="B23" s="140" t="s">
        <v>172</v>
      </c>
      <c r="C23" s="140" t="s">
        <v>173</v>
      </c>
      <c r="D23" s="38">
        <v>1</v>
      </c>
      <c r="E23" s="39">
        <v>51.68</v>
      </c>
      <c r="F23" s="39">
        <f>$E$5/E23</f>
        <v>3.48297213622291</v>
      </c>
      <c r="G23" s="40">
        <f>IF(OR(D23="diskv.",D23="n"),50,5*D23)</f>
        <v>5</v>
      </c>
      <c r="H23" s="41">
        <f>IF(E23="-","-",(IF(E23&gt;I$6,"diskv.",IF(E23&gt;G$6,E23-G$6,0))))</f>
        <v>0</v>
      </c>
      <c r="I23" s="42">
        <f>G23+H23</f>
        <v>5</v>
      </c>
      <c r="J23" s="43">
        <v>1</v>
      </c>
      <c r="K23" s="38" t="s">
        <v>333</v>
      </c>
      <c r="L23" s="39"/>
      <c r="M23" s="39" t="e">
        <f>$M$5/L23</f>
        <v>#DIV/0!</v>
      </c>
      <c r="N23" s="40" t="e">
        <f>IF(OR(K23="diskv.",K23="n"),50,5*K23)</f>
        <v>#VALUE!</v>
      </c>
      <c r="O23" s="41">
        <f>IF(L23="-","-",(IF(L23&gt;P$6,"diskv.",IF(L23&gt;N$6,L23-N$6,0))))</f>
        <v>0</v>
      </c>
      <c r="P23" s="42">
        <v>50</v>
      </c>
      <c r="Q23" s="43"/>
      <c r="R23" s="44">
        <f>E23+L23</f>
        <v>51.68</v>
      </c>
      <c r="S23" s="42">
        <f>I23+P23</f>
        <v>55</v>
      </c>
      <c r="T23" s="43"/>
    </row>
    <row r="24" spans="1:20" s="36" customFormat="1" ht="15">
      <c r="A24" s="142">
        <v>47</v>
      </c>
      <c r="B24" s="141" t="s">
        <v>35</v>
      </c>
      <c r="C24" s="141" t="s">
        <v>36</v>
      </c>
      <c r="D24" s="38" t="s">
        <v>333</v>
      </c>
      <c r="E24" s="39"/>
      <c r="F24" s="39" t="e">
        <f>$E$5/E24</f>
        <v>#DIV/0!</v>
      </c>
      <c r="G24" s="40" t="e">
        <f>IF(OR(D24="diskv.",D24="n"),50,5*D24)</f>
        <v>#VALUE!</v>
      </c>
      <c r="H24" s="41">
        <f>IF(E24="-","-",(IF(E24&gt;I$6,"diskv.",IF(E24&gt;G$6,E24-G$6,0))))</f>
        <v>0</v>
      </c>
      <c r="I24" s="42">
        <v>50</v>
      </c>
      <c r="J24" s="47"/>
      <c r="K24" s="38" t="s">
        <v>333</v>
      </c>
      <c r="L24" s="39"/>
      <c r="M24" s="39" t="e">
        <f>$M$5/L24</f>
        <v>#DIV/0!</v>
      </c>
      <c r="N24" s="40" t="e">
        <f>IF(OR(K24="diskv.",K24="n"),50,5*K24)</f>
        <v>#VALUE!</v>
      </c>
      <c r="O24" s="41">
        <f>IF(L24="-","-",(IF(L24&gt;P$6,"diskv.",IF(L24&gt;N$6,L24-N$6,0))))</f>
        <v>0</v>
      </c>
      <c r="P24" s="42">
        <v>50</v>
      </c>
      <c r="Q24" s="46"/>
      <c r="R24" s="44">
        <f>E24+L24</f>
        <v>0</v>
      </c>
      <c r="S24" s="42">
        <f>I24+P24</f>
        <v>100</v>
      </c>
      <c r="T24" s="46"/>
    </row>
    <row r="25" spans="1:20" ht="15">
      <c r="A25" s="142">
        <v>48</v>
      </c>
      <c r="B25" s="140" t="s">
        <v>44</v>
      </c>
      <c r="C25" s="140" t="s">
        <v>174</v>
      </c>
      <c r="D25" s="38" t="s">
        <v>333</v>
      </c>
      <c r="E25" s="39"/>
      <c r="F25" s="39" t="e">
        <f>$E$5/E25</f>
        <v>#DIV/0!</v>
      </c>
      <c r="G25" s="40" t="e">
        <f>IF(OR(D25="diskv.",D25="n"),50,5*D25)</f>
        <v>#VALUE!</v>
      </c>
      <c r="H25" s="41">
        <f>IF(E25="-","-",(IF(E25&gt;I$6,"diskv.",IF(E25&gt;G$6,E25-G$6,0))))</f>
        <v>0</v>
      </c>
      <c r="I25" s="42">
        <v>50</v>
      </c>
      <c r="J25" s="47"/>
      <c r="K25" s="38">
        <v>1</v>
      </c>
      <c r="L25" s="39">
        <v>45.25</v>
      </c>
      <c r="M25" s="39">
        <f aca="true" t="shared" si="7" ref="M25:M33">$M$5/L25</f>
        <v>3.911602209944751</v>
      </c>
      <c r="N25" s="40">
        <f aca="true" t="shared" si="8" ref="N25:N33">IF(OR(K25="diskv.",K25="n"),50,5*K25)</f>
        <v>5</v>
      </c>
      <c r="O25" s="41">
        <f aca="true" t="shared" si="9" ref="O25:O33">IF(L25="-","-",(IF(L25&gt;P$6,"diskv.",IF(L25&gt;N$6,L25-N$6,0))))</f>
        <v>0</v>
      </c>
      <c r="P25" s="42">
        <f>N25+O25</f>
        <v>5</v>
      </c>
      <c r="Q25" s="46">
        <v>1</v>
      </c>
      <c r="R25" s="44">
        <f aca="true" t="shared" si="10" ref="R25:R33">E25+L25</f>
        <v>45.25</v>
      </c>
      <c r="S25" s="42">
        <f aca="true" t="shared" si="11" ref="S25:S33">I25+P25</f>
        <v>55</v>
      </c>
      <c r="T25" s="46"/>
    </row>
    <row r="26" spans="1:20" s="36" customFormat="1" ht="15">
      <c r="A26" s="148"/>
      <c r="B26" s="324" t="s">
        <v>23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</row>
    <row r="27" spans="1:20" ht="15">
      <c r="A27" s="149">
        <v>49</v>
      </c>
      <c r="B27" s="144" t="s">
        <v>64</v>
      </c>
      <c r="C27" s="144" t="s">
        <v>176</v>
      </c>
      <c r="D27" s="38" t="s">
        <v>333</v>
      </c>
      <c r="E27" s="39"/>
      <c r="F27" s="39" t="e">
        <f aca="true" t="shared" si="12" ref="F27:F33">$E$5/E27</f>
        <v>#DIV/0!</v>
      </c>
      <c r="G27" s="40" t="e">
        <f aca="true" t="shared" si="13" ref="G27:G33">IF(OR(D27="diskv.",D27="n"),50,5*D27)</f>
        <v>#VALUE!</v>
      </c>
      <c r="H27" s="41">
        <f aca="true" t="shared" si="14" ref="H27:H33">IF(E27="-","-",(IF(E27&gt;I$6,"diskv.",IF(E27&gt;G$6,E27-G$6,0))))</f>
        <v>0</v>
      </c>
      <c r="I27" s="42">
        <v>50</v>
      </c>
      <c r="J27" s="47"/>
      <c r="K27" s="38" t="s">
        <v>333</v>
      </c>
      <c r="L27" s="39"/>
      <c r="M27" s="39" t="e">
        <f t="shared" si="7"/>
        <v>#DIV/0!</v>
      </c>
      <c r="N27" s="40" t="e">
        <f t="shared" si="8"/>
        <v>#VALUE!</v>
      </c>
      <c r="O27" s="41">
        <f t="shared" si="9"/>
        <v>0</v>
      </c>
      <c r="P27" s="42">
        <v>50</v>
      </c>
      <c r="Q27" s="46"/>
      <c r="R27" s="44">
        <f t="shared" si="10"/>
        <v>0</v>
      </c>
      <c r="S27" s="42">
        <f t="shared" si="11"/>
        <v>100</v>
      </c>
      <c r="T27" s="46"/>
    </row>
    <row r="28" spans="1:20" ht="13.5" customHeight="1">
      <c r="A28" s="142">
        <v>50</v>
      </c>
      <c r="B28" s="140" t="s">
        <v>90</v>
      </c>
      <c r="C28" s="140" t="s">
        <v>91</v>
      </c>
      <c r="D28" s="38" t="s">
        <v>333</v>
      </c>
      <c r="E28" s="39"/>
      <c r="F28" s="39" t="e">
        <f t="shared" si="12"/>
        <v>#DIV/0!</v>
      </c>
      <c r="G28" s="40" t="e">
        <f t="shared" si="13"/>
        <v>#VALUE!</v>
      </c>
      <c r="H28" s="41">
        <f t="shared" si="14"/>
        <v>0</v>
      </c>
      <c r="I28" s="42">
        <v>50</v>
      </c>
      <c r="J28" s="47"/>
      <c r="K28" s="38">
        <v>3</v>
      </c>
      <c r="L28" s="39">
        <v>76.16</v>
      </c>
      <c r="M28" s="39">
        <f t="shared" si="7"/>
        <v>2.3240546218487395</v>
      </c>
      <c r="N28" s="40">
        <f t="shared" si="8"/>
        <v>15</v>
      </c>
      <c r="O28" s="41">
        <f t="shared" si="9"/>
        <v>22.159999999999997</v>
      </c>
      <c r="P28" s="42">
        <f>N28+O28</f>
        <v>37.16</v>
      </c>
      <c r="Q28" s="46">
        <v>2</v>
      </c>
      <c r="R28" s="44">
        <f t="shared" si="10"/>
        <v>76.16</v>
      </c>
      <c r="S28" s="42">
        <f t="shared" si="11"/>
        <v>87.16</v>
      </c>
      <c r="T28" s="46"/>
    </row>
    <row r="29" spans="1:20" ht="15">
      <c r="A29" s="142">
        <v>51</v>
      </c>
      <c r="B29" s="141" t="s">
        <v>53</v>
      </c>
      <c r="C29" s="141" t="s">
        <v>54</v>
      </c>
      <c r="D29" s="38" t="s">
        <v>333</v>
      </c>
      <c r="E29" s="39"/>
      <c r="F29" s="39" t="e">
        <f t="shared" si="12"/>
        <v>#DIV/0!</v>
      </c>
      <c r="G29" s="40" t="e">
        <f t="shared" si="13"/>
        <v>#VALUE!</v>
      </c>
      <c r="H29" s="41">
        <f t="shared" si="14"/>
        <v>0</v>
      </c>
      <c r="I29" s="42">
        <v>50</v>
      </c>
      <c r="J29" s="47"/>
      <c r="K29" s="38" t="s">
        <v>333</v>
      </c>
      <c r="L29" s="39"/>
      <c r="M29" s="39" t="e">
        <f t="shared" si="7"/>
        <v>#DIV/0!</v>
      </c>
      <c r="N29" s="40" t="e">
        <f t="shared" si="8"/>
        <v>#VALUE!</v>
      </c>
      <c r="O29" s="41">
        <f t="shared" si="9"/>
        <v>0</v>
      </c>
      <c r="P29" s="42">
        <v>50</v>
      </c>
      <c r="Q29" s="46"/>
      <c r="R29" s="44">
        <f t="shared" si="10"/>
        <v>0</v>
      </c>
      <c r="S29" s="42">
        <f t="shared" si="11"/>
        <v>100</v>
      </c>
      <c r="T29" s="46"/>
    </row>
    <row r="30" spans="1:20" ht="15">
      <c r="A30" s="142">
        <v>52</v>
      </c>
      <c r="B30" s="141" t="s">
        <v>175</v>
      </c>
      <c r="C30" s="141" t="s">
        <v>177</v>
      </c>
      <c r="D30" s="38"/>
      <c r="E30" s="39">
        <v>61.54</v>
      </c>
      <c r="F30" s="39">
        <f t="shared" si="12"/>
        <v>2.924926876828079</v>
      </c>
      <c r="G30" s="40">
        <f t="shared" si="13"/>
        <v>0</v>
      </c>
      <c r="H30" s="41">
        <f t="shared" si="14"/>
        <v>6.994545454545452</v>
      </c>
      <c r="I30" s="42">
        <f>G30+H30</f>
        <v>6.994545454545452</v>
      </c>
      <c r="J30" s="47">
        <v>2</v>
      </c>
      <c r="K30" s="38">
        <v>1</v>
      </c>
      <c r="L30" s="39">
        <v>67.75</v>
      </c>
      <c r="M30" s="39">
        <f t="shared" si="7"/>
        <v>2.6125461254612548</v>
      </c>
      <c r="N30" s="40">
        <f t="shared" si="8"/>
        <v>5</v>
      </c>
      <c r="O30" s="41">
        <f t="shared" si="9"/>
        <v>13.75</v>
      </c>
      <c r="P30" s="42">
        <f>N30+O30</f>
        <v>18.75</v>
      </c>
      <c r="Q30" s="46">
        <v>1</v>
      </c>
      <c r="R30" s="44">
        <f t="shared" si="10"/>
        <v>129.29</v>
      </c>
      <c r="S30" s="42">
        <f t="shared" si="11"/>
        <v>25.744545454545452</v>
      </c>
      <c r="T30" s="46"/>
    </row>
    <row r="31" spans="1:20" ht="15">
      <c r="A31" s="142">
        <v>53</v>
      </c>
      <c r="B31" s="140" t="s">
        <v>28</v>
      </c>
      <c r="C31" s="140" t="s">
        <v>178</v>
      </c>
      <c r="D31" s="38" t="s">
        <v>333</v>
      </c>
      <c r="E31" s="39"/>
      <c r="F31" s="39" t="e">
        <f t="shared" si="12"/>
        <v>#DIV/0!</v>
      </c>
      <c r="G31" s="40" t="e">
        <f t="shared" si="13"/>
        <v>#VALUE!</v>
      </c>
      <c r="H31" s="41">
        <f t="shared" si="14"/>
        <v>0</v>
      </c>
      <c r="I31" s="42">
        <v>50</v>
      </c>
      <c r="J31" s="47"/>
      <c r="K31" s="38" t="s">
        <v>333</v>
      </c>
      <c r="L31" s="39"/>
      <c r="M31" s="39" t="e">
        <f t="shared" si="7"/>
        <v>#DIV/0!</v>
      </c>
      <c r="N31" s="40" t="e">
        <f t="shared" si="8"/>
        <v>#VALUE!</v>
      </c>
      <c r="O31" s="41">
        <f t="shared" si="9"/>
        <v>0</v>
      </c>
      <c r="P31" s="42">
        <v>50</v>
      </c>
      <c r="Q31" s="46"/>
      <c r="R31" s="44">
        <f t="shared" si="10"/>
        <v>0</v>
      </c>
      <c r="S31" s="42">
        <f t="shared" si="11"/>
        <v>100</v>
      </c>
      <c r="T31" s="46"/>
    </row>
    <row r="32" spans="1:20" ht="15">
      <c r="A32" s="142">
        <v>54</v>
      </c>
      <c r="B32" s="140" t="s">
        <v>158</v>
      </c>
      <c r="C32" s="140" t="s">
        <v>179</v>
      </c>
      <c r="D32" s="38">
        <v>3</v>
      </c>
      <c r="E32" s="39">
        <v>47.5</v>
      </c>
      <c r="F32" s="39">
        <f t="shared" si="12"/>
        <v>3.789473684210526</v>
      </c>
      <c r="G32" s="40">
        <f t="shared" si="13"/>
        <v>15</v>
      </c>
      <c r="H32" s="41">
        <f t="shared" si="14"/>
        <v>0</v>
      </c>
      <c r="I32" s="42">
        <f>G32+H32</f>
        <v>15</v>
      </c>
      <c r="J32" s="47">
        <v>3</v>
      </c>
      <c r="K32" s="38" t="s">
        <v>333</v>
      </c>
      <c r="L32" s="39"/>
      <c r="M32" s="39" t="e">
        <f t="shared" si="7"/>
        <v>#DIV/0!</v>
      </c>
      <c r="N32" s="40" t="e">
        <f t="shared" si="8"/>
        <v>#VALUE!</v>
      </c>
      <c r="O32" s="41">
        <f t="shared" si="9"/>
        <v>0</v>
      </c>
      <c r="P32" s="42">
        <v>50</v>
      </c>
      <c r="Q32" s="46"/>
      <c r="R32" s="44">
        <f t="shared" si="10"/>
        <v>47.5</v>
      </c>
      <c r="S32" s="42">
        <f t="shared" si="11"/>
        <v>65</v>
      </c>
      <c r="T32" s="46"/>
    </row>
    <row r="33" spans="1:20" ht="15">
      <c r="A33" s="142">
        <v>55</v>
      </c>
      <c r="B33" s="140" t="s">
        <v>17</v>
      </c>
      <c r="C33" s="140" t="s">
        <v>180</v>
      </c>
      <c r="D33" s="38">
        <v>1</v>
      </c>
      <c r="E33" s="39">
        <v>43.72</v>
      </c>
      <c r="F33" s="39">
        <f t="shared" si="12"/>
        <v>4.117108874656908</v>
      </c>
      <c r="G33" s="40">
        <f t="shared" si="13"/>
        <v>5</v>
      </c>
      <c r="H33" s="41">
        <f t="shared" si="14"/>
        <v>0</v>
      </c>
      <c r="I33" s="42">
        <f>G33+H33</f>
        <v>5</v>
      </c>
      <c r="J33" s="47">
        <v>1</v>
      </c>
      <c r="K33" s="38" t="s">
        <v>333</v>
      </c>
      <c r="L33" s="39"/>
      <c r="M33" s="39" t="e">
        <f t="shared" si="7"/>
        <v>#DIV/0!</v>
      </c>
      <c r="N33" s="40" t="e">
        <f t="shared" si="8"/>
        <v>#VALUE!</v>
      </c>
      <c r="O33" s="41">
        <f t="shared" si="9"/>
        <v>0</v>
      </c>
      <c r="P33" s="42">
        <v>50</v>
      </c>
      <c r="Q33" s="46"/>
      <c r="R33" s="44">
        <f t="shared" si="10"/>
        <v>43.72</v>
      </c>
      <c r="S33" s="42">
        <f t="shared" si="11"/>
        <v>55</v>
      </c>
      <c r="T33" s="46"/>
    </row>
  </sheetData>
  <sheetProtection/>
  <mergeCells count="20">
    <mergeCell ref="B26:T26"/>
    <mergeCell ref="T7:T8"/>
    <mergeCell ref="B10:T10"/>
    <mergeCell ref="B21:T21"/>
    <mergeCell ref="G7:I7"/>
    <mergeCell ref="K7:K8"/>
    <mergeCell ref="L7:L8"/>
    <mergeCell ref="N7:P7"/>
    <mergeCell ref="R7:R8"/>
    <mergeCell ref="S7:S8"/>
    <mergeCell ref="K5:L5"/>
    <mergeCell ref="A6:A8"/>
    <mergeCell ref="B6:C6"/>
    <mergeCell ref="J6:J8"/>
    <mergeCell ref="Q6:Q8"/>
    <mergeCell ref="R6:T6"/>
    <mergeCell ref="B7:B8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6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2"/>
  <sheetViews>
    <sheetView zoomScale="85" zoomScaleNormal="85" zoomScalePageLayoutView="0" workbookViewId="0" topLeftCell="D37">
      <selection activeCell="B29" sqref="B29:T29"/>
    </sheetView>
  </sheetViews>
  <sheetFormatPr defaultColWidth="9.140625" defaultRowHeight="12.75"/>
  <cols>
    <col min="1" max="1" width="5.28125" style="0" customWidth="1"/>
    <col min="2" max="2" width="21.57421875" style="0" customWidth="1"/>
    <col min="3" max="3" width="33.421875" style="0" customWidth="1"/>
    <col min="6" max="6" width="10.57421875" style="0" bestFit="1" customWidth="1"/>
    <col min="7" max="7" width="11.140625" style="0" bestFit="1" customWidth="1"/>
    <col min="8" max="8" width="10.00390625" style="0" customWidth="1"/>
    <col min="9" max="9" width="11.140625" style="0" bestFit="1" customWidth="1"/>
    <col min="10" max="10" width="7.8515625" style="0" customWidth="1"/>
    <col min="14" max="14" width="11.140625" style="0" bestFit="1" customWidth="1"/>
    <col min="16" max="16" width="11.140625" style="0" bestFit="1" customWidth="1"/>
    <col min="20" max="20" width="11.8515625" style="0" customWidth="1"/>
  </cols>
  <sheetData>
    <row r="2" spans="1:20" ht="24.75">
      <c r="A2" s="1"/>
      <c r="B2" s="2" t="s">
        <v>68</v>
      </c>
      <c r="C2" s="3"/>
      <c r="D2" s="4" t="s">
        <v>130</v>
      </c>
      <c r="E2" s="1"/>
      <c r="F2" s="1"/>
      <c r="G2" s="1"/>
      <c r="H2" s="1"/>
      <c r="I2" s="1"/>
      <c r="J2" s="5"/>
      <c r="K2" s="1"/>
      <c r="L2" s="6" t="s">
        <v>131</v>
      </c>
      <c r="M2" s="6"/>
      <c r="N2" s="1"/>
      <c r="O2" s="6"/>
      <c r="P2" s="1"/>
      <c r="Q2" s="5"/>
      <c r="R2" s="5"/>
      <c r="S2" s="5"/>
      <c r="T2" s="5"/>
    </row>
    <row r="3" spans="1:20" ht="12.75">
      <c r="A3" s="1"/>
      <c r="B3" s="3" t="s">
        <v>22</v>
      </c>
      <c r="C3" s="3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5"/>
      <c r="S3" s="5"/>
      <c r="T3" s="5"/>
    </row>
    <row r="4" spans="1:20" ht="15">
      <c r="A4" s="5"/>
      <c r="B4" s="7"/>
      <c r="C4" s="157"/>
      <c r="D4" s="9" t="s">
        <v>49</v>
      </c>
      <c r="E4" s="10"/>
      <c r="F4" s="11"/>
      <c r="G4" s="1"/>
      <c r="H4" s="1"/>
      <c r="I4" s="1"/>
      <c r="J4" s="1"/>
      <c r="K4" s="1"/>
      <c r="L4" s="12" t="s">
        <v>49</v>
      </c>
      <c r="M4" s="10"/>
      <c r="N4" s="11"/>
      <c r="O4" s="1"/>
      <c r="P4" s="1"/>
      <c r="Q4" s="1"/>
      <c r="R4" s="1"/>
      <c r="S4" s="1"/>
      <c r="T4" s="1"/>
    </row>
    <row r="5" spans="1:17" ht="15.75" customHeight="1" thickBot="1">
      <c r="A5" s="5"/>
      <c r="B5" s="13"/>
      <c r="C5" s="8"/>
      <c r="D5" s="14" t="s">
        <v>3</v>
      </c>
      <c r="E5" s="15">
        <v>181</v>
      </c>
      <c r="F5" s="34" t="s">
        <v>24</v>
      </c>
      <c r="G5" s="5" t="s">
        <v>14</v>
      </c>
      <c r="H5" s="16">
        <v>3.5</v>
      </c>
      <c r="I5" s="17" t="s">
        <v>0</v>
      </c>
      <c r="J5" s="8"/>
      <c r="K5" s="295" t="s">
        <v>3</v>
      </c>
      <c r="L5" s="295"/>
      <c r="M5" s="15">
        <v>199</v>
      </c>
      <c r="N5" s="34" t="s">
        <v>24</v>
      </c>
      <c r="O5" s="5" t="s">
        <v>14</v>
      </c>
      <c r="P5" s="16">
        <f>M5/N6</f>
        <v>3.98</v>
      </c>
      <c r="Q5" s="17" t="s">
        <v>0</v>
      </c>
    </row>
    <row r="6" spans="1:20" ht="14.25" customHeight="1" thickBot="1" thickTop="1">
      <c r="A6" s="307" t="s">
        <v>6</v>
      </c>
      <c r="B6" s="310"/>
      <c r="C6" s="311"/>
      <c r="D6" s="18"/>
      <c r="E6" s="19"/>
      <c r="F6" s="20">
        <v>52</v>
      </c>
      <c r="G6" s="21">
        <v>52</v>
      </c>
      <c r="H6" s="22"/>
      <c r="I6" s="22">
        <v>104</v>
      </c>
      <c r="J6" s="312" t="s">
        <v>1</v>
      </c>
      <c r="K6" s="23"/>
      <c r="L6" s="19" t="s">
        <v>7</v>
      </c>
      <c r="M6" s="19"/>
      <c r="N6" s="20">
        <v>50</v>
      </c>
      <c r="O6" s="21"/>
      <c r="P6" s="22">
        <v>100</v>
      </c>
      <c r="Q6" s="315" t="s">
        <v>1</v>
      </c>
      <c r="R6" s="304" t="s">
        <v>19</v>
      </c>
      <c r="S6" s="305"/>
      <c r="T6" s="306"/>
    </row>
    <row r="7" spans="1:20" ht="14.25" customHeight="1" thickTop="1">
      <c r="A7" s="308"/>
      <c r="B7" s="318" t="s">
        <v>4</v>
      </c>
      <c r="C7" s="318" t="s">
        <v>5</v>
      </c>
      <c r="D7" s="320" t="s">
        <v>8</v>
      </c>
      <c r="E7" s="322" t="s">
        <v>10</v>
      </c>
      <c r="F7" s="24" t="s">
        <v>16</v>
      </c>
      <c r="G7" s="291" t="s">
        <v>9</v>
      </c>
      <c r="H7" s="292"/>
      <c r="I7" s="293"/>
      <c r="J7" s="313"/>
      <c r="K7" s="331" t="s">
        <v>8</v>
      </c>
      <c r="L7" s="322" t="s">
        <v>10</v>
      </c>
      <c r="M7" s="24" t="s">
        <v>16</v>
      </c>
      <c r="N7" s="291" t="s">
        <v>9</v>
      </c>
      <c r="O7" s="292"/>
      <c r="P7" s="293"/>
      <c r="Q7" s="316"/>
      <c r="R7" s="298" t="s">
        <v>20</v>
      </c>
      <c r="S7" s="300" t="s">
        <v>21</v>
      </c>
      <c r="T7" s="302" t="s">
        <v>15</v>
      </c>
    </row>
    <row r="8" spans="1:20" ht="18.75" customHeight="1" thickBot="1">
      <c r="A8" s="309"/>
      <c r="B8" s="319"/>
      <c r="C8" s="319"/>
      <c r="D8" s="321"/>
      <c r="E8" s="323"/>
      <c r="F8" s="25" t="s">
        <v>0</v>
      </c>
      <c r="G8" s="30" t="s">
        <v>12</v>
      </c>
      <c r="H8" s="31" t="s">
        <v>13</v>
      </c>
      <c r="I8" s="28" t="s">
        <v>11</v>
      </c>
      <c r="J8" s="314"/>
      <c r="K8" s="332"/>
      <c r="L8" s="323"/>
      <c r="M8" s="26" t="s">
        <v>0</v>
      </c>
      <c r="N8" s="30" t="s">
        <v>12</v>
      </c>
      <c r="O8" s="31" t="s">
        <v>13</v>
      </c>
      <c r="P8" s="29" t="s">
        <v>11</v>
      </c>
      <c r="Q8" s="317"/>
      <c r="R8" s="299"/>
      <c r="S8" s="333"/>
      <c r="T8" s="327"/>
    </row>
    <row r="9" spans="1:20" ht="13.5" thickTop="1">
      <c r="A9" s="27"/>
      <c r="B9" s="32"/>
      <c r="C9" s="32"/>
      <c r="D9" s="27"/>
      <c r="E9" s="27"/>
      <c r="F9" s="27"/>
      <c r="G9" s="27"/>
      <c r="H9" s="27"/>
      <c r="I9" s="27"/>
      <c r="J9" s="33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">
      <c r="A10" s="37"/>
      <c r="B10" s="328" t="s">
        <v>336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30"/>
    </row>
    <row r="11" spans="1:20" s="36" customFormat="1" ht="15">
      <c r="A11" s="149">
        <v>57</v>
      </c>
      <c r="B11" s="140" t="s">
        <v>128</v>
      </c>
      <c r="C11" s="158" t="s">
        <v>184</v>
      </c>
      <c r="D11" s="38" t="s">
        <v>333</v>
      </c>
      <c r="E11" s="39"/>
      <c r="F11" s="39" t="e">
        <f>$E$5/E11</f>
        <v>#DIV/0!</v>
      </c>
      <c r="G11" s="40" t="e">
        <f>IF(OR(D11="diskv.",D11="n"),50,5*D11)</f>
        <v>#VALUE!</v>
      </c>
      <c r="H11" s="41">
        <f>IF(E11="-","-",(IF(E11&gt;I$6,"diskv.",IF(E11&gt;G$6,E11-G$6,0))))</f>
        <v>0</v>
      </c>
      <c r="I11" s="42">
        <v>50</v>
      </c>
      <c r="J11" s="43" t="s">
        <v>338</v>
      </c>
      <c r="K11" s="38" t="s">
        <v>333</v>
      </c>
      <c r="L11" s="39"/>
      <c r="M11" s="39" t="e">
        <f>$M$5/L11</f>
        <v>#DIV/0!</v>
      </c>
      <c r="N11" s="40" t="e">
        <f>IF(OR(K11="diskv.",K11="n"),50,5*K11)</f>
        <v>#VALUE!</v>
      </c>
      <c r="O11" s="41">
        <f>IF(L11="-","-",(IF(L11&gt;P$6,"diskv.",IF(L11&gt;N$6,L11-N$6,0))))</f>
        <v>0</v>
      </c>
      <c r="P11" s="42">
        <v>50</v>
      </c>
      <c r="Q11" s="43" t="s">
        <v>338</v>
      </c>
      <c r="R11" s="44">
        <f>E11+L11</f>
        <v>0</v>
      </c>
      <c r="S11" s="42">
        <f>I11+P11</f>
        <v>100</v>
      </c>
      <c r="T11" s="43"/>
    </row>
    <row r="12" spans="1:20" s="36" customFormat="1" ht="15">
      <c r="A12" s="149">
        <v>58</v>
      </c>
      <c r="B12" s="140" t="s">
        <v>55</v>
      </c>
      <c r="C12" s="158" t="s">
        <v>185</v>
      </c>
      <c r="D12" s="38" t="s">
        <v>333</v>
      </c>
      <c r="E12" s="39"/>
      <c r="F12" s="39" t="e">
        <f aca="true" t="shared" si="0" ref="F12:F28">$E$5/E12</f>
        <v>#DIV/0!</v>
      </c>
      <c r="G12" s="40" t="e">
        <f aca="true" t="shared" si="1" ref="G12:G26">IF(OR(D12="diskv.",D12="n"),50,5*D12)</f>
        <v>#VALUE!</v>
      </c>
      <c r="H12" s="41">
        <f aca="true" t="shared" si="2" ref="H12:H26">IF(E12="-","-",(IF(E12&gt;I$6,"diskv.",IF(E12&gt;G$6,E12-G$6,0))))</f>
        <v>0</v>
      </c>
      <c r="I12" s="42">
        <v>50</v>
      </c>
      <c r="J12" s="43" t="s">
        <v>338</v>
      </c>
      <c r="K12" s="38" t="s">
        <v>333</v>
      </c>
      <c r="L12" s="39"/>
      <c r="M12" s="39" t="e">
        <f aca="true" t="shared" si="3" ref="M12:M28">$M$5/L12</f>
        <v>#DIV/0!</v>
      </c>
      <c r="N12" s="40" t="e">
        <f aca="true" t="shared" si="4" ref="N12:N26">IF(OR(K12="diskv.",K12="n"),50,5*K12)</f>
        <v>#VALUE!</v>
      </c>
      <c r="O12" s="41">
        <f aca="true" t="shared" si="5" ref="O12:O28">IF(L12="-","-",(IF(L12&gt;P$6,"diskv.",IF(L12&gt;N$6,L12-N$6,0))))</f>
        <v>0</v>
      </c>
      <c r="P12" s="42">
        <v>50</v>
      </c>
      <c r="Q12" s="43" t="s">
        <v>338</v>
      </c>
      <c r="R12" s="44">
        <f aca="true" t="shared" si="6" ref="R12:R28">E12+L12</f>
        <v>0</v>
      </c>
      <c r="S12" s="42">
        <f aca="true" t="shared" si="7" ref="S12:S26">I12+P12</f>
        <v>100</v>
      </c>
      <c r="T12" s="43"/>
    </row>
    <row r="13" spans="1:20" s="36" customFormat="1" ht="15">
      <c r="A13" s="149">
        <v>59</v>
      </c>
      <c r="B13" s="140" t="s">
        <v>58</v>
      </c>
      <c r="C13" s="158" t="s">
        <v>186</v>
      </c>
      <c r="D13" s="38">
        <v>1</v>
      </c>
      <c r="E13" s="39">
        <v>46.53</v>
      </c>
      <c r="F13" s="39">
        <f t="shared" si="0"/>
        <v>3.8899634644315495</v>
      </c>
      <c r="G13" s="40">
        <f t="shared" si="1"/>
        <v>5</v>
      </c>
      <c r="H13" s="41">
        <f t="shared" si="2"/>
        <v>0</v>
      </c>
      <c r="I13" s="42">
        <f aca="true" t="shared" si="8" ref="I13:I27">G13+H13</f>
        <v>5</v>
      </c>
      <c r="J13" s="43">
        <v>6</v>
      </c>
      <c r="K13" s="38">
        <v>1</v>
      </c>
      <c r="L13" s="39">
        <v>44.16</v>
      </c>
      <c r="M13" s="39">
        <f t="shared" si="3"/>
        <v>4.5063405797101455</v>
      </c>
      <c r="N13" s="40">
        <f t="shared" si="4"/>
        <v>5</v>
      </c>
      <c r="O13" s="41">
        <f t="shared" si="5"/>
        <v>0</v>
      </c>
      <c r="P13" s="42">
        <v>5</v>
      </c>
      <c r="Q13" s="43">
        <v>5</v>
      </c>
      <c r="R13" s="44">
        <f t="shared" si="6"/>
        <v>90.69</v>
      </c>
      <c r="S13" s="42">
        <f>I13+P13</f>
        <v>10</v>
      </c>
      <c r="T13" s="43"/>
    </row>
    <row r="14" spans="1:20" s="36" customFormat="1" ht="15">
      <c r="A14" s="149">
        <v>60</v>
      </c>
      <c r="B14" s="140" t="s">
        <v>71</v>
      </c>
      <c r="C14" s="160" t="s">
        <v>191</v>
      </c>
      <c r="D14" s="38">
        <v>1</v>
      </c>
      <c r="E14" s="39">
        <v>40.78</v>
      </c>
      <c r="F14" s="39">
        <f t="shared" si="0"/>
        <v>4.43845022069642</v>
      </c>
      <c r="G14" s="40">
        <f t="shared" si="1"/>
        <v>5</v>
      </c>
      <c r="H14" s="41">
        <f t="shared" si="2"/>
        <v>0</v>
      </c>
      <c r="I14" s="42">
        <f t="shared" si="8"/>
        <v>5</v>
      </c>
      <c r="J14" s="43">
        <v>4</v>
      </c>
      <c r="K14" s="38">
        <v>3</v>
      </c>
      <c r="L14" s="39">
        <v>44.75</v>
      </c>
      <c r="M14" s="39">
        <f t="shared" si="3"/>
        <v>4.446927374301676</v>
      </c>
      <c r="N14" s="40">
        <f t="shared" si="4"/>
        <v>15</v>
      </c>
      <c r="O14" s="41">
        <f t="shared" si="5"/>
        <v>0</v>
      </c>
      <c r="P14" s="42">
        <f aca="true" t="shared" si="9" ref="P14:P26">N14+O14</f>
        <v>15</v>
      </c>
      <c r="Q14" s="43">
        <v>9</v>
      </c>
      <c r="R14" s="44">
        <f t="shared" si="6"/>
        <v>85.53</v>
      </c>
      <c r="S14" s="42">
        <f t="shared" si="7"/>
        <v>20</v>
      </c>
      <c r="T14" s="43"/>
    </row>
    <row r="15" spans="1:20" s="36" customFormat="1" ht="15">
      <c r="A15" s="149">
        <v>61</v>
      </c>
      <c r="B15" s="140" t="s">
        <v>183</v>
      </c>
      <c r="C15" s="158" t="s">
        <v>92</v>
      </c>
      <c r="D15" s="38"/>
      <c r="E15" s="39">
        <v>45.16</v>
      </c>
      <c r="F15" s="39">
        <f t="shared" si="0"/>
        <v>4.007971656333038</v>
      </c>
      <c r="G15" s="40">
        <f t="shared" si="1"/>
        <v>0</v>
      </c>
      <c r="H15" s="41">
        <f t="shared" si="2"/>
        <v>0</v>
      </c>
      <c r="I15" s="42">
        <f t="shared" si="8"/>
        <v>0</v>
      </c>
      <c r="J15" s="43">
        <v>3</v>
      </c>
      <c r="K15" s="38" t="s">
        <v>333</v>
      </c>
      <c r="L15" s="39"/>
      <c r="M15" s="39" t="e">
        <f t="shared" si="3"/>
        <v>#DIV/0!</v>
      </c>
      <c r="N15" s="40" t="e">
        <f t="shared" si="4"/>
        <v>#VALUE!</v>
      </c>
      <c r="O15" s="41">
        <f t="shared" si="5"/>
        <v>0</v>
      </c>
      <c r="P15" s="42">
        <v>50</v>
      </c>
      <c r="Q15" s="43" t="s">
        <v>338</v>
      </c>
      <c r="R15" s="44">
        <f t="shared" si="6"/>
        <v>45.16</v>
      </c>
      <c r="S15" s="42">
        <f>I15+P15</f>
        <v>50</v>
      </c>
      <c r="T15" s="43"/>
    </row>
    <row r="16" spans="1:20" s="36" customFormat="1" ht="15">
      <c r="A16" s="149">
        <v>62</v>
      </c>
      <c r="B16" s="141" t="s">
        <v>76</v>
      </c>
      <c r="C16" s="159" t="s">
        <v>89</v>
      </c>
      <c r="D16" s="38">
        <v>2</v>
      </c>
      <c r="E16" s="39">
        <v>41.65</v>
      </c>
      <c r="F16" s="39">
        <f t="shared" si="0"/>
        <v>4.345738295318127</v>
      </c>
      <c r="G16" s="40">
        <f t="shared" si="1"/>
        <v>10</v>
      </c>
      <c r="H16" s="41">
        <f t="shared" si="2"/>
        <v>0</v>
      </c>
      <c r="I16" s="42">
        <f t="shared" si="8"/>
        <v>10</v>
      </c>
      <c r="J16" s="43">
        <v>8</v>
      </c>
      <c r="K16" s="38" t="s">
        <v>333</v>
      </c>
      <c r="L16" s="39"/>
      <c r="M16" s="39" t="e">
        <f t="shared" si="3"/>
        <v>#DIV/0!</v>
      </c>
      <c r="N16" s="40" t="e">
        <f t="shared" si="4"/>
        <v>#VALUE!</v>
      </c>
      <c r="O16" s="41">
        <f t="shared" si="5"/>
        <v>0</v>
      </c>
      <c r="P16" s="42">
        <v>50</v>
      </c>
      <c r="Q16" s="43" t="s">
        <v>338</v>
      </c>
      <c r="R16" s="44">
        <f t="shared" si="6"/>
        <v>41.65</v>
      </c>
      <c r="S16" s="42">
        <f t="shared" si="7"/>
        <v>60</v>
      </c>
      <c r="T16" s="43"/>
    </row>
    <row r="17" spans="1:20" s="36" customFormat="1" ht="15">
      <c r="A17" s="149">
        <v>63</v>
      </c>
      <c r="B17" s="140" t="s">
        <v>44</v>
      </c>
      <c r="C17" s="158" t="s">
        <v>77</v>
      </c>
      <c r="D17" s="38"/>
      <c r="E17" s="39">
        <v>44.44</v>
      </c>
      <c r="F17" s="39">
        <f t="shared" si="0"/>
        <v>4.0729072907290735</v>
      </c>
      <c r="G17" s="40">
        <f t="shared" si="1"/>
        <v>0</v>
      </c>
      <c r="H17" s="41">
        <f t="shared" si="2"/>
        <v>0</v>
      </c>
      <c r="I17" s="42">
        <f t="shared" si="8"/>
        <v>0</v>
      </c>
      <c r="J17" s="43">
        <v>2</v>
      </c>
      <c r="K17" s="38"/>
      <c r="L17" s="39">
        <v>43.6</v>
      </c>
      <c r="M17" s="39">
        <f t="shared" si="3"/>
        <v>4.564220183486238</v>
      </c>
      <c r="N17" s="40">
        <f t="shared" si="4"/>
        <v>0</v>
      </c>
      <c r="O17" s="41">
        <f t="shared" si="5"/>
        <v>0</v>
      </c>
      <c r="P17" s="42">
        <f t="shared" si="9"/>
        <v>0</v>
      </c>
      <c r="Q17" s="43">
        <v>1</v>
      </c>
      <c r="R17" s="44">
        <f t="shared" si="6"/>
        <v>88.03999999999999</v>
      </c>
      <c r="S17" s="42">
        <f t="shared" si="7"/>
        <v>0</v>
      </c>
      <c r="T17" s="43"/>
    </row>
    <row r="18" spans="1:20" s="36" customFormat="1" ht="15">
      <c r="A18" s="149">
        <v>64</v>
      </c>
      <c r="B18" s="140" t="s">
        <v>80</v>
      </c>
      <c r="C18" s="158" t="s">
        <v>81</v>
      </c>
      <c r="D18" s="38" t="s">
        <v>333</v>
      </c>
      <c r="E18" s="39"/>
      <c r="F18" s="39" t="e">
        <f t="shared" si="0"/>
        <v>#DIV/0!</v>
      </c>
      <c r="G18" s="40" t="e">
        <f t="shared" si="1"/>
        <v>#VALUE!</v>
      </c>
      <c r="H18" s="41">
        <f t="shared" si="2"/>
        <v>0</v>
      </c>
      <c r="I18" s="42">
        <v>50</v>
      </c>
      <c r="J18" s="43" t="s">
        <v>338</v>
      </c>
      <c r="K18" s="38">
        <v>2</v>
      </c>
      <c r="L18" s="39">
        <v>43.06</v>
      </c>
      <c r="M18" s="39">
        <f t="shared" si="3"/>
        <v>4.621458430097538</v>
      </c>
      <c r="N18" s="40">
        <f t="shared" si="4"/>
        <v>10</v>
      </c>
      <c r="O18" s="41">
        <f t="shared" si="5"/>
        <v>0</v>
      </c>
      <c r="P18" s="42">
        <f t="shared" si="9"/>
        <v>10</v>
      </c>
      <c r="Q18" s="43">
        <v>6</v>
      </c>
      <c r="R18" s="44">
        <f t="shared" si="6"/>
        <v>43.06</v>
      </c>
      <c r="S18" s="42">
        <f t="shared" si="7"/>
        <v>60</v>
      </c>
      <c r="T18" s="43"/>
    </row>
    <row r="19" spans="1:20" s="36" customFormat="1" ht="15">
      <c r="A19" s="149">
        <v>65</v>
      </c>
      <c r="B19" s="141" t="s">
        <v>78</v>
      </c>
      <c r="C19" s="159" t="s">
        <v>79</v>
      </c>
      <c r="D19" s="38" t="s">
        <v>333</v>
      </c>
      <c r="E19" s="39"/>
      <c r="F19" s="39" t="e">
        <f t="shared" si="0"/>
        <v>#DIV/0!</v>
      </c>
      <c r="G19" s="40" t="e">
        <f t="shared" si="1"/>
        <v>#VALUE!</v>
      </c>
      <c r="H19" s="41">
        <f t="shared" si="2"/>
        <v>0</v>
      </c>
      <c r="I19" s="42">
        <v>50</v>
      </c>
      <c r="J19" s="43" t="s">
        <v>338</v>
      </c>
      <c r="K19" s="38" t="s">
        <v>333</v>
      </c>
      <c r="L19" s="39"/>
      <c r="M19" s="39" t="e">
        <f t="shared" si="3"/>
        <v>#DIV/0!</v>
      </c>
      <c r="N19" s="40" t="e">
        <f t="shared" si="4"/>
        <v>#VALUE!</v>
      </c>
      <c r="O19" s="41">
        <f t="shared" si="5"/>
        <v>0</v>
      </c>
      <c r="P19" s="42">
        <v>50</v>
      </c>
      <c r="Q19" s="43" t="s">
        <v>338</v>
      </c>
      <c r="R19" s="44">
        <f t="shared" si="6"/>
        <v>0</v>
      </c>
      <c r="S19" s="42">
        <f t="shared" si="7"/>
        <v>100</v>
      </c>
      <c r="T19" s="43"/>
    </row>
    <row r="20" spans="1:20" s="36" customFormat="1" ht="15">
      <c r="A20" s="149">
        <v>66</v>
      </c>
      <c r="B20" s="141" t="s">
        <v>83</v>
      </c>
      <c r="C20" s="159" t="s">
        <v>84</v>
      </c>
      <c r="D20" s="38" t="s">
        <v>333</v>
      </c>
      <c r="E20" s="39"/>
      <c r="F20" s="39" t="e">
        <f t="shared" si="0"/>
        <v>#DIV/0!</v>
      </c>
      <c r="G20" s="40" t="e">
        <f t="shared" si="1"/>
        <v>#VALUE!</v>
      </c>
      <c r="H20" s="41">
        <f t="shared" si="2"/>
        <v>0</v>
      </c>
      <c r="I20" s="42">
        <v>50</v>
      </c>
      <c r="J20" s="43" t="s">
        <v>338</v>
      </c>
      <c r="K20" s="38" t="s">
        <v>333</v>
      </c>
      <c r="L20" s="39"/>
      <c r="M20" s="39" t="e">
        <f t="shared" si="3"/>
        <v>#DIV/0!</v>
      </c>
      <c r="N20" s="40" t="e">
        <f t="shared" si="4"/>
        <v>#VALUE!</v>
      </c>
      <c r="O20" s="41">
        <f t="shared" si="5"/>
        <v>0</v>
      </c>
      <c r="P20" s="42">
        <v>50</v>
      </c>
      <c r="Q20" s="43" t="s">
        <v>338</v>
      </c>
      <c r="R20" s="44">
        <f t="shared" si="6"/>
        <v>0</v>
      </c>
      <c r="S20" s="42">
        <f t="shared" si="7"/>
        <v>100</v>
      </c>
      <c r="T20" s="43"/>
    </row>
    <row r="21" spans="1:20" s="36" customFormat="1" ht="15">
      <c r="A21" s="149">
        <v>67</v>
      </c>
      <c r="B21" s="141" t="s">
        <v>56</v>
      </c>
      <c r="C21" s="159" t="s">
        <v>187</v>
      </c>
      <c r="D21" s="38">
        <v>2</v>
      </c>
      <c r="E21" s="39">
        <v>42.04</v>
      </c>
      <c r="F21" s="39">
        <f t="shared" si="0"/>
        <v>4.305423406279734</v>
      </c>
      <c r="G21" s="40">
        <f t="shared" si="1"/>
        <v>10</v>
      </c>
      <c r="H21" s="41">
        <f t="shared" si="2"/>
        <v>0</v>
      </c>
      <c r="I21" s="42">
        <f t="shared" si="8"/>
        <v>10</v>
      </c>
      <c r="J21" s="43">
        <v>9</v>
      </c>
      <c r="K21" s="38">
        <v>1</v>
      </c>
      <c r="L21" s="39">
        <v>42.84</v>
      </c>
      <c r="M21" s="39">
        <f t="shared" si="3"/>
        <v>4.645191409897292</v>
      </c>
      <c r="N21" s="40">
        <f t="shared" si="4"/>
        <v>5</v>
      </c>
      <c r="O21" s="41">
        <f t="shared" si="5"/>
        <v>0</v>
      </c>
      <c r="P21" s="42">
        <f t="shared" si="9"/>
        <v>5</v>
      </c>
      <c r="Q21" s="43">
        <v>3</v>
      </c>
      <c r="R21" s="44">
        <f t="shared" si="6"/>
        <v>84.88</v>
      </c>
      <c r="S21" s="42">
        <f t="shared" si="7"/>
        <v>15</v>
      </c>
      <c r="T21" s="43"/>
    </row>
    <row r="22" spans="1:20" s="36" customFormat="1" ht="15">
      <c r="A22" s="149">
        <v>68</v>
      </c>
      <c r="B22" s="141" t="s">
        <v>156</v>
      </c>
      <c r="C22" s="159" t="s">
        <v>188</v>
      </c>
      <c r="D22" s="38" t="s">
        <v>333</v>
      </c>
      <c r="E22" s="39"/>
      <c r="F22" s="39" t="e">
        <f t="shared" si="0"/>
        <v>#DIV/0!</v>
      </c>
      <c r="G22" s="40" t="e">
        <f t="shared" si="1"/>
        <v>#VALUE!</v>
      </c>
      <c r="H22" s="41">
        <f t="shared" si="2"/>
        <v>0</v>
      </c>
      <c r="I22" s="42">
        <v>50</v>
      </c>
      <c r="J22" s="43" t="s">
        <v>338</v>
      </c>
      <c r="K22" s="38"/>
      <c r="L22" s="39">
        <v>54.22</v>
      </c>
      <c r="M22" s="39">
        <f t="shared" si="3"/>
        <v>3.6702323865732205</v>
      </c>
      <c r="N22" s="40">
        <f t="shared" si="4"/>
        <v>0</v>
      </c>
      <c r="O22" s="41">
        <f t="shared" si="5"/>
        <v>4.219999999999999</v>
      </c>
      <c r="P22" s="42">
        <f t="shared" si="9"/>
        <v>4.219999999999999</v>
      </c>
      <c r="Q22" s="43">
        <v>2</v>
      </c>
      <c r="R22" s="44">
        <f t="shared" si="6"/>
        <v>54.22</v>
      </c>
      <c r="S22" s="42">
        <f t="shared" si="7"/>
        <v>54.22</v>
      </c>
      <c r="T22" s="43"/>
    </row>
    <row r="23" spans="1:20" s="36" customFormat="1" ht="15">
      <c r="A23" s="149">
        <v>70</v>
      </c>
      <c r="B23" s="141" t="s">
        <v>154</v>
      </c>
      <c r="C23" s="159" t="s">
        <v>189</v>
      </c>
      <c r="D23" s="38">
        <v>2</v>
      </c>
      <c r="E23" s="39">
        <v>48.1</v>
      </c>
      <c r="F23" s="39">
        <f t="shared" si="0"/>
        <v>3.762993762993763</v>
      </c>
      <c r="G23" s="40">
        <f t="shared" si="1"/>
        <v>10</v>
      </c>
      <c r="H23" s="41">
        <f t="shared" si="2"/>
        <v>0</v>
      </c>
      <c r="I23" s="42">
        <f t="shared" si="8"/>
        <v>10</v>
      </c>
      <c r="J23" s="43">
        <v>10</v>
      </c>
      <c r="K23" s="38">
        <v>3</v>
      </c>
      <c r="L23" s="39">
        <v>49.5</v>
      </c>
      <c r="M23" s="39">
        <f t="shared" si="3"/>
        <v>4.02020202020202</v>
      </c>
      <c r="N23" s="40">
        <f t="shared" si="4"/>
        <v>15</v>
      </c>
      <c r="O23" s="41">
        <f t="shared" si="5"/>
        <v>0</v>
      </c>
      <c r="P23" s="42">
        <f t="shared" si="9"/>
        <v>15</v>
      </c>
      <c r="Q23" s="43">
        <v>10</v>
      </c>
      <c r="R23" s="44">
        <f t="shared" si="6"/>
        <v>97.6</v>
      </c>
      <c r="S23" s="42">
        <f t="shared" si="7"/>
        <v>25</v>
      </c>
      <c r="T23" s="43"/>
    </row>
    <row r="24" spans="1:20" s="36" customFormat="1" ht="15">
      <c r="A24" s="149">
        <v>71</v>
      </c>
      <c r="B24" s="140" t="s">
        <v>116</v>
      </c>
      <c r="C24" s="158" t="s">
        <v>190</v>
      </c>
      <c r="D24" s="38"/>
      <c r="E24" s="39">
        <v>42.87</v>
      </c>
      <c r="F24" s="39">
        <f t="shared" si="0"/>
        <v>4.222066713319338</v>
      </c>
      <c r="G24" s="40">
        <f t="shared" si="1"/>
        <v>0</v>
      </c>
      <c r="H24" s="41">
        <f t="shared" si="2"/>
        <v>0</v>
      </c>
      <c r="I24" s="42">
        <f t="shared" si="8"/>
        <v>0</v>
      </c>
      <c r="J24" s="43">
        <v>1</v>
      </c>
      <c r="K24" s="38">
        <v>1</v>
      </c>
      <c r="L24" s="39">
        <v>44.03</v>
      </c>
      <c r="M24" s="39">
        <f t="shared" si="3"/>
        <v>4.519645696116284</v>
      </c>
      <c r="N24" s="40">
        <f t="shared" si="4"/>
        <v>5</v>
      </c>
      <c r="O24" s="41">
        <f t="shared" si="5"/>
        <v>0</v>
      </c>
      <c r="P24" s="42">
        <f t="shared" si="9"/>
        <v>5</v>
      </c>
      <c r="Q24" s="43">
        <v>4</v>
      </c>
      <c r="R24" s="44">
        <f t="shared" si="6"/>
        <v>86.9</v>
      </c>
      <c r="S24" s="42">
        <f t="shared" si="7"/>
        <v>5</v>
      </c>
      <c r="T24" s="43"/>
    </row>
    <row r="25" spans="1:20" s="36" customFormat="1" ht="15">
      <c r="A25" s="149">
        <v>72</v>
      </c>
      <c r="B25" s="140" t="s">
        <v>58</v>
      </c>
      <c r="C25" s="158" t="s">
        <v>85</v>
      </c>
      <c r="D25" s="38">
        <v>1</v>
      </c>
      <c r="E25" s="39">
        <v>43.07</v>
      </c>
      <c r="F25" s="39">
        <f t="shared" si="0"/>
        <v>4.202461109821221</v>
      </c>
      <c r="G25" s="40">
        <f t="shared" si="1"/>
        <v>5</v>
      </c>
      <c r="H25" s="41">
        <f t="shared" si="2"/>
        <v>0</v>
      </c>
      <c r="I25" s="42">
        <f t="shared" si="8"/>
        <v>5</v>
      </c>
      <c r="J25" s="43">
        <v>5</v>
      </c>
      <c r="K25" s="38">
        <v>2</v>
      </c>
      <c r="L25" s="39">
        <v>46.84</v>
      </c>
      <c r="M25" s="39">
        <f t="shared" si="3"/>
        <v>4.248505550811272</v>
      </c>
      <c r="N25" s="40">
        <f t="shared" si="4"/>
        <v>10</v>
      </c>
      <c r="O25" s="41">
        <f t="shared" si="5"/>
        <v>0</v>
      </c>
      <c r="P25" s="42">
        <f t="shared" si="9"/>
        <v>10</v>
      </c>
      <c r="Q25" s="43">
        <v>7</v>
      </c>
      <c r="R25" s="44">
        <f t="shared" si="6"/>
        <v>89.91</v>
      </c>
      <c r="S25" s="42">
        <f t="shared" si="7"/>
        <v>15</v>
      </c>
      <c r="T25" s="43"/>
    </row>
    <row r="26" spans="1:20" s="36" customFormat="1" ht="15">
      <c r="A26" s="149">
        <v>73</v>
      </c>
      <c r="B26" s="140" t="s">
        <v>182</v>
      </c>
      <c r="C26" s="158" t="s">
        <v>82</v>
      </c>
      <c r="D26" s="38" t="s">
        <v>333</v>
      </c>
      <c r="E26" s="39"/>
      <c r="F26" s="39" t="e">
        <f t="shared" si="0"/>
        <v>#DIV/0!</v>
      </c>
      <c r="G26" s="40" t="e">
        <f t="shared" si="1"/>
        <v>#VALUE!</v>
      </c>
      <c r="H26" s="41">
        <f t="shared" si="2"/>
        <v>0</v>
      </c>
      <c r="I26" s="42">
        <v>50</v>
      </c>
      <c r="J26" s="43" t="s">
        <v>338</v>
      </c>
      <c r="K26" s="38">
        <v>2</v>
      </c>
      <c r="L26" s="39">
        <v>53</v>
      </c>
      <c r="M26" s="39">
        <f t="shared" si="3"/>
        <v>3.7547169811320753</v>
      </c>
      <c r="N26" s="40">
        <f t="shared" si="4"/>
        <v>10</v>
      </c>
      <c r="O26" s="41">
        <f t="shared" si="5"/>
        <v>3</v>
      </c>
      <c r="P26" s="42">
        <f t="shared" si="9"/>
        <v>13</v>
      </c>
      <c r="Q26" s="43">
        <v>8</v>
      </c>
      <c r="R26" s="44">
        <f t="shared" si="6"/>
        <v>53</v>
      </c>
      <c r="S26" s="42">
        <f t="shared" si="7"/>
        <v>63</v>
      </c>
      <c r="T26" s="43"/>
    </row>
    <row r="27" spans="1:20" s="36" customFormat="1" ht="15">
      <c r="A27" s="149">
        <v>75</v>
      </c>
      <c r="B27" s="140" t="s">
        <v>128</v>
      </c>
      <c r="C27" s="158" t="s">
        <v>192</v>
      </c>
      <c r="D27" s="38">
        <v>1</v>
      </c>
      <c r="E27" s="39">
        <v>53.78</v>
      </c>
      <c r="F27" s="39">
        <f t="shared" si="0"/>
        <v>3.365563406470807</v>
      </c>
      <c r="G27" s="40">
        <f>IF(OR(D27="diskv.",D27="n"),50,5*D27)</f>
        <v>5</v>
      </c>
      <c r="H27" s="41">
        <f>IF(E27="-","-",(IF(E27&gt;I$6,"diskv.",IF(E27&gt;G$6,E27-G$6,0))))</f>
        <v>1.7800000000000011</v>
      </c>
      <c r="I27" s="42">
        <f t="shared" si="8"/>
        <v>6.780000000000001</v>
      </c>
      <c r="J27" s="43">
        <v>7</v>
      </c>
      <c r="K27" s="38" t="s">
        <v>333</v>
      </c>
      <c r="L27" s="39"/>
      <c r="M27" s="39" t="e">
        <f t="shared" si="3"/>
        <v>#DIV/0!</v>
      </c>
      <c r="N27" s="40" t="e">
        <f>IF(OR(K27="diskv.",K27="n"),50,5*K27)</f>
        <v>#VALUE!</v>
      </c>
      <c r="O27" s="41">
        <f t="shared" si="5"/>
        <v>0</v>
      </c>
      <c r="P27" s="42">
        <v>50</v>
      </c>
      <c r="Q27" s="43" t="s">
        <v>338</v>
      </c>
      <c r="R27" s="44">
        <f t="shared" si="6"/>
        <v>53.78</v>
      </c>
      <c r="S27" s="42">
        <f>I27+P27</f>
        <v>56.78</v>
      </c>
      <c r="T27" s="43"/>
    </row>
    <row r="28" spans="1:20" s="36" customFormat="1" ht="15">
      <c r="A28" s="149">
        <v>77</v>
      </c>
      <c r="B28" s="140" t="s">
        <v>86</v>
      </c>
      <c r="C28" s="158" t="s">
        <v>87</v>
      </c>
      <c r="D28" s="38" t="s">
        <v>333</v>
      </c>
      <c r="E28" s="39"/>
      <c r="F28" s="39" t="e">
        <f t="shared" si="0"/>
        <v>#DIV/0!</v>
      </c>
      <c r="G28" s="40" t="e">
        <f>IF(OR(D28="diskv.",D28="n"),50,5*D28)</f>
        <v>#VALUE!</v>
      </c>
      <c r="H28" s="41">
        <f>IF(E28="-","-",(IF(E28&gt;I$6,"diskv.",IF(E28&gt;G$6,E28-G$6,0))))</f>
        <v>0</v>
      </c>
      <c r="I28" s="42">
        <v>50</v>
      </c>
      <c r="J28" s="43" t="s">
        <v>338</v>
      </c>
      <c r="K28" s="38" t="s">
        <v>333</v>
      </c>
      <c r="L28" s="39"/>
      <c r="M28" s="39" t="e">
        <f t="shared" si="3"/>
        <v>#DIV/0!</v>
      </c>
      <c r="N28" s="40" t="e">
        <f>IF(OR(K28="diskv.",K28="n"),50,5*K28)</f>
        <v>#VALUE!</v>
      </c>
      <c r="O28" s="41">
        <f t="shared" si="5"/>
        <v>0</v>
      </c>
      <c r="P28" s="42">
        <v>50</v>
      </c>
      <c r="Q28" s="151" t="s">
        <v>338</v>
      </c>
      <c r="R28" s="44">
        <f t="shared" si="6"/>
        <v>0</v>
      </c>
      <c r="S28" s="42">
        <f>I28+P28</f>
        <v>100</v>
      </c>
      <c r="T28" s="152"/>
    </row>
    <row r="29" spans="1:20" s="36" customFormat="1" ht="15.75" customHeight="1">
      <c r="A29" s="155"/>
      <c r="B29" s="324" t="s">
        <v>26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</row>
    <row r="30" spans="1:20" s="36" customFormat="1" ht="18" customHeight="1">
      <c r="A30" s="149">
        <v>83</v>
      </c>
      <c r="B30" s="141" t="s">
        <v>193</v>
      </c>
      <c r="C30" s="159" t="s">
        <v>199</v>
      </c>
      <c r="D30" s="38">
        <v>2</v>
      </c>
      <c r="E30" s="39">
        <v>42.31</v>
      </c>
      <c r="F30" s="39">
        <f aca="true" t="shared" si="10" ref="F30:F45">$E$5/E30</f>
        <v>4.2779484755376975</v>
      </c>
      <c r="G30" s="40">
        <f aca="true" t="shared" si="11" ref="G30:G45">IF(OR(D30="diskv.",D30="n"),50,5*D30)</f>
        <v>10</v>
      </c>
      <c r="H30" s="41">
        <f aca="true" t="shared" si="12" ref="H30:H45">IF(E30="-","-",(IF(E30&gt;I$6,"diskv.",IF(E30&gt;G$6,E30-G$6,0))))</f>
        <v>0</v>
      </c>
      <c r="I30" s="42">
        <f>G30+H30</f>
        <v>10</v>
      </c>
      <c r="J30" s="43">
        <v>10</v>
      </c>
      <c r="K30" s="38" t="s">
        <v>333</v>
      </c>
      <c r="L30" s="39"/>
      <c r="M30" s="39" t="e">
        <f aca="true" t="shared" si="13" ref="M30:M45">$M$5/L30</f>
        <v>#DIV/0!</v>
      </c>
      <c r="N30" s="40" t="e">
        <f aca="true" t="shared" si="14" ref="N30:N45">IF(OR(K30="diskv.",K30="n"),50,5*K30)</f>
        <v>#VALUE!</v>
      </c>
      <c r="O30" s="41">
        <f aca="true" t="shared" si="15" ref="O30:O45">IF(L30="-","-",(IF(L30&gt;P$6,"diskv.",IF(L30&gt;N$6,L30-N$6,0))))</f>
        <v>0</v>
      </c>
      <c r="P30" s="42">
        <v>50</v>
      </c>
      <c r="Q30" s="43" t="s">
        <v>338</v>
      </c>
      <c r="R30" s="44">
        <f>E30+L30</f>
        <v>42.31</v>
      </c>
      <c r="S30" s="42">
        <f>I30+P30</f>
        <v>60</v>
      </c>
      <c r="T30" s="43"/>
    </row>
    <row r="31" spans="1:20" s="36" customFormat="1" ht="18" customHeight="1">
      <c r="A31" s="149">
        <v>84</v>
      </c>
      <c r="B31" s="140" t="s">
        <v>194</v>
      </c>
      <c r="C31" s="158" t="s">
        <v>200</v>
      </c>
      <c r="D31" s="38">
        <v>1</v>
      </c>
      <c r="E31" s="39">
        <v>43.82</v>
      </c>
      <c r="F31" s="39">
        <f t="shared" si="10"/>
        <v>4.130534002738475</v>
      </c>
      <c r="G31" s="40">
        <f t="shared" si="11"/>
        <v>5</v>
      </c>
      <c r="H31" s="41">
        <f t="shared" si="12"/>
        <v>0</v>
      </c>
      <c r="I31" s="42">
        <f aca="true" t="shared" si="16" ref="I31:I45">G31+H31</f>
        <v>5</v>
      </c>
      <c r="J31" s="43">
        <v>7</v>
      </c>
      <c r="K31" s="38" t="s">
        <v>333</v>
      </c>
      <c r="L31" s="39"/>
      <c r="M31" s="39" t="e">
        <f t="shared" si="13"/>
        <v>#DIV/0!</v>
      </c>
      <c r="N31" s="40" t="e">
        <f t="shared" si="14"/>
        <v>#VALUE!</v>
      </c>
      <c r="O31" s="41">
        <f t="shared" si="15"/>
        <v>0</v>
      </c>
      <c r="P31" s="42">
        <v>50</v>
      </c>
      <c r="Q31" s="43" t="s">
        <v>338</v>
      </c>
      <c r="R31" s="44">
        <f aca="true" t="shared" si="17" ref="R31:R45">E31+L31</f>
        <v>43.82</v>
      </c>
      <c r="S31" s="42">
        <f aca="true" t="shared" si="18" ref="S31:S45">I31+P31</f>
        <v>55</v>
      </c>
      <c r="T31" s="43"/>
    </row>
    <row r="32" spans="1:20" s="36" customFormat="1" ht="18" customHeight="1">
      <c r="A32" s="149">
        <v>85</v>
      </c>
      <c r="B32" s="141" t="s">
        <v>195</v>
      </c>
      <c r="C32" s="159" t="s">
        <v>201</v>
      </c>
      <c r="D32" s="38"/>
      <c r="E32" s="39">
        <v>43.47</v>
      </c>
      <c r="F32" s="39">
        <f t="shared" si="10"/>
        <v>4.16379112031286</v>
      </c>
      <c r="G32" s="40">
        <f t="shared" si="11"/>
        <v>0</v>
      </c>
      <c r="H32" s="41">
        <f t="shared" si="12"/>
        <v>0</v>
      </c>
      <c r="I32" s="42">
        <f t="shared" si="16"/>
        <v>0</v>
      </c>
      <c r="J32" s="43">
        <v>2</v>
      </c>
      <c r="K32" s="38"/>
      <c r="L32" s="39">
        <v>45.88</v>
      </c>
      <c r="M32" s="39">
        <f t="shared" si="13"/>
        <v>4.337401918047079</v>
      </c>
      <c r="N32" s="40">
        <f t="shared" si="14"/>
        <v>0</v>
      </c>
      <c r="O32" s="41">
        <f t="shared" si="15"/>
        <v>0</v>
      </c>
      <c r="P32" s="42">
        <f>N32+O32</f>
        <v>0</v>
      </c>
      <c r="Q32" s="43">
        <v>3</v>
      </c>
      <c r="R32" s="44">
        <f t="shared" si="17"/>
        <v>89.35</v>
      </c>
      <c r="S32" s="42">
        <f t="shared" si="18"/>
        <v>0</v>
      </c>
      <c r="T32" s="43"/>
    </row>
    <row r="33" spans="1:20" s="36" customFormat="1" ht="15">
      <c r="A33" s="149">
        <v>86</v>
      </c>
      <c r="B33" s="140" t="s">
        <v>71</v>
      </c>
      <c r="C33" s="158" t="s">
        <v>202</v>
      </c>
      <c r="D33" s="38">
        <v>1</v>
      </c>
      <c r="E33" s="39">
        <v>44.43</v>
      </c>
      <c r="F33" s="39">
        <f t="shared" si="10"/>
        <v>4.073823992797659</v>
      </c>
      <c r="G33" s="40">
        <f t="shared" si="11"/>
        <v>5</v>
      </c>
      <c r="H33" s="41">
        <f t="shared" si="12"/>
        <v>0</v>
      </c>
      <c r="I33" s="42">
        <f t="shared" si="16"/>
        <v>5</v>
      </c>
      <c r="J33" s="43">
        <v>8</v>
      </c>
      <c r="K33" s="38">
        <v>1</v>
      </c>
      <c r="L33" s="39">
        <v>45.09</v>
      </c>
      <c r="M33" s="39">
        <f t="shared" si="13"/>
        <v>4.413395431359503</v>
      </c>
      <c r="N33" s="40">
        <f t="shared" si="14"/>
        <v>5</v>
      </c>
      <c r="O33" s="41">
        <f t="shared" si="15"/>
        <v>0</v>
      </c>
      <c r="P33" s="42">
        <f>N33+O33</f>
        <v>5</v>
      </c>
      <c r="Q33" s="43">
        <v>4</v>
      </c>
      <c r="R33" s="44">
        <f t="shared" si="17"/>
        <v>89.52000000000001</v>
      </c>
      <c r="S33" s="42">
        <f t="shared" si="18"/>
        <v>10</v>
      </c>
      <c r="T33" s="43"/>
    </row>
    <row r="34" spans="1:20" s="36" customFormat="1" ht="15">
      <c r="A34" s="149">
        <v>87</v>
      </c>
      <c r="B34" s="141" t="s">
        <v>196</v>
      </c>
      <c r="C34" s="159" t="s">
        <v>203</v>
      </c>
      <c r="D34" s="38" t="s">
        <v>333</v>
      </c>
      <c r="E34" s="39"/>
      <c r="F34" s="39" t="e">
        <f t="shared" si="10"/>
        <v>#DIV/0!</v>
      </c>
      <c r="G34" s="40" t="e">
        <f t="shared" si="11"/>
        <v>#VALUE!</v>
      </c>
      <c r="H34" s="41">
        <f t="shared" si="12"/>
        <v>0</v>
      </c>
      <c r="I34" s="42">
        <v>50</v>
      </c>
      <c r="J34" s="43" t="s">
        <v>338</v>
      </c>
      <c r="K34" s="38" t="s">
        <v>333</v>
      </c>
      <c r="L34" s="39"/>
      <c r="M34" s="39" t="e">
        <f t="shared" si="13"/>
        <v>#DIV/0!</v>
      </c>
      <c r="N34" s="40" t="e">
        <f t="shared" si="14"/>
        <v>#VALUE!</v>
      </c>
      <c r="O34" s="41">
        <f t="shared" si="15"/>
        <v>0</v>
      </c>
      <c r="P34" s="42">
        <v>50</v>
      </c>
      <c r="Q34" s="43" t="s">
        <v>338</v>
      </c>
      <c r="R34" s="44">
        <f t="shared" si="17"/>
        <v>0</v>
      </c>
      <c r="S34" s="42">
        <f t="shared" si="18"/>
        <v>100</v>
      </c>
      <c r="T34" s="43"/>
    </row>
    <row r="35" spans="1:20" s="36" customFormat="1" ht="15">
      <c r="A35" s="149">
        <v>88</v>
      </c>
      <c r="B35" s="141" t="s">
        <v>197</v>
      </c>
      <c r="C35" s="159" t="s">
        <v>204</v>
      </c>
      <c r="D35" s="38"/>
      <c r="E35" s="39">
        <v>43.62</v>
      </c>
      <c r="F35" s="39">
        <f t="shared" si="10"/>
        <v>4.149472718936268</v>
      </c>
      <c r="G35" s="40">
        <f t="shared" si="11"/>
        <v>0</v>
      </c>
      <c r="H35" s="41">
        <f t="shared" si="12"/>
        <v>0</v>
      </c>
      <c r="I35" s="42">
        <f t="shared" si="16"/>
        <v>0</v>
      </c>
      <c r="J35" s="43">
        <v>3</v>
      </c>
      <c r="K35" s="38" t="s">
        <v>333</v>
      </c>
      <c r="L35" s="39"/>
      <c r="M35" s="39" t="e">
        <f t="shared" si="13"/>
        <v>#DIV/0!</v>
      </c>
      <c r="N35" s="40" t="e">
        <f t="shared" si="14"/>
        <v>#VALUE!</v>
      </c>
      <c r="O35" s="41">
        <f t="shared" si="15"/>
        <v>0</v>
      </c>
      <c r="P35" s="42">
        <v>50</v>
      </c>
      <c r="Q35" s="43" t="s">
        <v>338</v>
      </c>
      <c r="R35" s="44">
        <f t="shared" si="17"/>
        <v>43.62</v>
      </c>
      <c r="S35" s="42">
        <f t="shared" si="18"/>
        <v>50</v>
      </c>
      <c r="T35" s="43"/>
    </row>
    <row r="36" spans="1:20" s="36" customFormat="1" ht="15">
      <c r="A36" s="149">
        <v>89</v>
      </c>
      <c r="B36" s="140" t="s">
        <v>69</v>
      </c>
      <c r="C36" s="158" t="s">
        <v>70</v>
      </c>
      <c r="D36" s="38">
        <v>1</v>
      </c>
      <c r="E36" s="39">
        <v>45.09</v>
      </c>
      <c r="F36" s="39">
        <f t="shared" si="10"/>
        <v>4.014193834553116</v>
      </c>
      <c r="G36" s="40">
        <f t="shared" si="11"/>
        <v>5</v>
      </c>
      <c r="H36" s="41">
        <f t="shared" si="12"/>
        <v>0</v>
      </c>
      <c r="I36" s="42">
        <f t="shared" si="16"/>
        <v>5</v>
      </c>
      <c r="J36" s="43">
        <v>9</v>
      </c>
      <c r="K36" s="38" t="s">
        <v>333</v>
      </c>
      <c r="L36" s="39"/>
      <c r="M36" s="39" t="e">
        <f t="shared" si="13"/>
        <v>#DIV/0!</v>
      </c>
      <c r="N36" s="40" t="e">
        <f t="shared" si="14"/>
        <v>#VALUE!</v>
      </c>
      <c r="O36" s="41">
        <f t="shared" si="15"/>
        <v>0</v>
      </c>
      <c r="P36" s="42">
        <v>50</v>
      </c>
      <c r="Q36" s="43" t="s">
        <v>338</v>
      </c>
      <c r="R36" s="44">
        <f t="shared" si="17"/>
        <v>45.09</v>
      </c>
      <c r="S36" s="42">
        <f t="shared" si="18"/>
        <v>55</v>
      </c>
      <c r="T36" s="43"/>
    </row>
    <row r="37" spans="1:20" s="36" customFormat="1" ht="15">
      <c r="A37" s="149">
        <v>90</v>
      </c>
      <c r="B37" s="141" t="s">
        <v>74</v>
      </c>
      <c r="C37" s="159" t="s">
        <v>205</v>
      </c>
      <c r="D37" s="38"/>
      <c r="E37" s="39">
        <v>40.09</v>
      </c>
      <c r="F37" s="39">
        <f t="shared" si="10"/>
        <v>4.514841606385632</v>
      </c>
      <c r="G37" s="40">
        <f t="shared" si="11"/>
        <v>0</v>
      </c>
      <c r="H37" s="41">
        <f t="shared" si="12"/>
        <v>0</v>
      </c>
      <c r="I37" s="42">
        <f t="shared" si="16"/>
        <v>0</v>
      </c>
      <c r="J37" s="46">
        <v>1</v>
      </c>
      <c r="K37" s="38" t="s">
        <v>333</v>
      </c>
      <c r="L37" s="39"/>
      <c r="M37" s="39" t="e">
        <f t="shared" si="13"/>
        <v>#DIV/0!</v>
      </c>
      <c r="N37" s="40" t="e">
        <f t="shared" si="14"/>
        <v>#VALUE!</v>
      </c>
      <c r="O37" s="41">
        <f t="shared" si="15"/>
        <v>0</v>
      </c>
      <c r="P37" s="42">
        <v>50</v>
      </c>
      <c r="Q37" s="46" t="s">
        <v>338</v>
      </c>
      <c r="R37" s="44">
        <f t="shared" si="17"/>
        <v>40.09</v>
      </c>
      <c r="S37" s="42">
        <f t="shared" si="18"/>
        <v>50</v>
      </c>
      <c r="T37" s="43"/>
    </row>
    <row r="38" spans="1:20" s="36" customFormat="1" ht="15">
      <c r="A38" s="149">
        <v>91</v>
      </c>
      <c r="B38" s="141" t="s">
        <v>105</v>
      </c>
      <c r="C38" s="159" t="s">
        <v>206</v>
      </c>
      <c r="D38" s="38" t="s">
        <v>333</v>
      </c>
      <c r="E38" s="39"/>
      <c r="F38" s="39" t="e">
        <f t="shared" si="10"/>
        <v>#DIV/0!</v>
      </c>
      <c r="G38" s="40" t="e">
        <f t="shared" si="11"/>
        <v>#VALUE!</v>
      </c>
      <c r="H38" s="41">
        <f t="shared" si="12"/>
        <v>0</v>
      </c>
      <c r="I38" s="42">
        <v>50</v>
      </c>
      <c r="J38" s="46" t="s">
        <v>338</v>
      </c>
      <c r="K38" s="38" t="s">
        <v>333</v>
      </c>
      <c r="L38" s="39"/>
      <c r="M38" s="39" t="e">
        <f t="shared" si="13"/>
        <v>#DIV/0!</v>
      </c>
      <c r="N38" s="40" t="e">
        <f t="shared" si="14"/>
        <v>#VALUE!</v>
      </c>
      <c r="O38" s="41">
        <f t="shared" si="15"/>
        <v>0</v>
      </c>
      <c r="P38" s="42">
        <v>50</v>
      </c>
      <c r="Q38" s="46" t="s">
        <v>338</v>
      </c>
      <c r="R38" s="44">
        <f t="shared" si="17"/>
        <v>0</v>
      </c>
      <c r="S38" s="42">
        <f t="shared" si="18"/>
        <v>100</v>
      </c>
      <c r="T38" s="43"/>
    </row>
    <row r="39" spans="1:20" s="36" customFormat="1" ht="15">
      <c r="A39" s="149">
        <v>92</v>
      </c>
      <c r="B39" s="141" t="s">
        <v>196</v>
      </c>
      <c r="C39" s="159" t="s">
        <v>207</v>
      </c>
      <c r="D39" s="38" t="s">
        <v>333</v>
      </c>
      <c r="E39" s="39"/>
      <c r="F39" s="39" t="e">
        <f t="shared" si="10"/>
        <v>#DIV/0!</v>
      </c>
      <c r="G39" s="40" t="e">
        <f t="shared" si="11"/>
        <v>#VALUE!</v>
      </c>
      <c r="H39" s="41">
        <f t="shared" si="12"/>
        <v>0</v>
      </c>
      <c r="I39" s="42">
        <v>50</v>
      </c>
      <c r="J39" s="46" t="s">
        <v>338</v>
      </c>
      <c r="K39" s="38" t="s">
        <v>333</v>
      </c>
      <c r="L39" s="39"/>
      <c r="M39" s="39" t="e">
        <f t="shared" si="13"/>
        <v>#DIV/0!</v>
      </c>
      <c r="N39" s="40" t="e">
        <f t="shared" si="14"/>
        <v>#VALUE!</v>
      </c>
      <c r="O39" s="41">
        <f t="shared" si="15"/>
        <v>0</v>
      </c>
      <c r="P39" s="42">
        <v>50</v>
      </c>
      <c r="Q39" s="46" t="s">
        <v>338</v>
      </c>
      <c r="R39" s="44">
        <f t="shared" si="17"/>
        <v>0</v>
      </c>
      <c r="S39" s="42">
        <f t="shared" si="18"/>
        <v>100</v>
      </c>
      <c r="T39" s="43"/>
    </row>
    <row r="40" spans="1:20" s="36" customFormat="1" ht="15">
      <c r="A40" s="149">
        <v>93</v>
      </c>
      <c r="B40" s="141" t="s">
        <v>198</v>
      </c>
      <c r="C40" s="159" t="s">
        <v>208</v>
      </c>
      <c r="D40" s="38" t="s">
        <v>333</v>
      </c>
      <c r="E40" s="39"/>
      <c r="F40" s="39" t="e">
        <f t="shared" si="10"/>
        <v>#DIV/0!</v>
      </c>
      <c r="G40" s="40" t="e">
        <f t="shared" si="11"/>
        <v>#VALUE!</v>
      </c>
      <c r="H40" s="41">
        <f t="shared" si="12"/>
        <v>0</v>
      </c>
      <c r="I40" s="42">
        <v>50</v>
      </c>
      <c r="J40" s="46" t="s">
        <v>338</v>
      </c>
      <c r="K40" s="38" t="s">
        <v>333</v>
      </c>
      <c r="L40" s="39"/>
      <c r="M40" s="39" t="e">
        <f t="shared" si="13"/>
        <v>#DIV/0!</v>
      </c>
      <c r="N40" s="40" t="e">
        <f t="shared" si="14"/>
        <v>#VALUE!</v>
      </c>
      <c r="O40" s="41">
        <f t="shared" si="15"/>
        <v>0</v>
      </c>
      <c r="P40" s="42">
        <v>50</v>
      </c>
      <c r="Q40" s="46" t="s">
        <v>338</v>
      </c>
      <c r="R40" s="44">
        <f t="shared" si="17"/>
        <v>0</v>
      </c>
      <c r="S40" s="42">
        <f t="shared" si="18"/>
        <v>100</v>
      </c>
      <c r="T40" s="43"/>
    </row>
    <row r="41" spans="1:20" s="36" customFormat="1" ht="15">
      <c r="A41" s="149">
        <v>94</v>
      </c>
      <c r="B41" s="141" t="s">
        <v>35</v>
      </c>
      <c r="C41" s="159" t="s">
        <v>75</v>
      </c>
      <c r="D41" s="38"/>
      <c r="E41" s="39">
        <v>45.47</v>
      </c>
      <c r="F41" s="39">
        <f t="shared" si="10"/>
        <v>3.9806465801627446</v>
      </c>
      <c r="G41" s="40">
        <f t="shared" si="11"/>
        <v>0</v>
      </c>
      <c r="H41" s="41">
        <f t="shared" si="12"/>
        <v>0</v>
      </c>
      <c r="I41" s="42">
        <f t="shared" si="16"/>
        <v>0</v>
      </c>
      <c r="J41" s="46">
        <v>4</v>
      </c>
      <c r="K41" s="38" t="s">
        <v>333</v>
      </c>
      <c r="L41" s="39"/>
      <c r="M41" s="39" t="e">
        <f t="shared" si="13"/>
        <v>#DIV/0!</v>
      </c>
      <c r="N41" s="40" t="e">
        <f t="shared" si="14"/>
        <v>#VALUE!</v>
      </c>
      <c r="O41" s="41">
        <f t="shared" si="15"/>
        <v>0</v>
      </c>
      <c r="P41" s="42">
        <v>50</v>
      </c>
      <c r="Q41" s="46" t="s">
        <v>338</v>
      </c>
      <c r="R41" s="44">
        <f t="shared" si="17"/>
        <v>45.47</v>
      </c>
      <c r="S41" s="42">
        <f t="shared" si="18"/>
        <v>50</v>
      </c>
      <c r="T41" s="43"/>
    </row>
    <row r="42" spans="1:20" s="36" customFormat="1" ht="15">
      <c r="A42" s="149">
        <v>95</v>
      </c>
      <c r="B42" s="140" t="s">
        <v>72</v>
      </c>
      <c r="C42" s="158" t="s">
        <v>73</v>
      </c>
      <c r="D42" s="38" t="s">
        <v>333</v>
      </c>
      <c r="E42" s="39"/>
      <c r="F42" s="39" t="e">
        <f t="shared" si="10"/>
        <v>#DIV/0!</v>
      </c>
      <c r="G42" s="40" t="e">
        <f t="shared" si="11"/>
        <v>#VALUE!</v>
      </c>
      <c r="H42" s="41">
        <f t="shared" si="12"/>
        <v>0</v>
      </c>
      <c r="I42" s="42">
        <v>50</v>
      </c>
      <c r="J42" s="46" t="s">
        <v>338</v>
      </c>
      <c r="K42" s="38">
        <v>3</v>
      </c>
      <c r="L42" s="39">
        <v>43.31</v>
      </c>
      <c r="M42" s="39">
        <f t="shared" si="13"/>
        <v>4.5947818055876235</v>
      </c>
      <c r="N42" s="40">
        <f t="shared" si="14"/>
        <v>15</v>
      </c>
      <c r="O42" s="41">
        <f t="shared" si="15"/>
        <v>0</v>
      </c>
      <c r="P42" s="42">
        <f>N42+O42</f>
        <v>15</v>
      </c>
      <c r="Q42" s="46">
        <v>5</v>
      </c>
      <c r="R42" s="44">
        <f t="shared" si="17"/>
        <v>43.31</v>
      </c>
      <c r="S42" s="42">
        <f t="shared" si="18"/>
        <v>65</v>
      </c>
      <c r="T42" s="43"/>
    </row>
    <row r="43" spans="1:20" s="36" customFormat="1" ht="12" customHeight="1">
      <c r="A43" s="149">
        <v>96</v>
      </c>
      <c r="B43" s="140" t="s">
        <v>128</v>
      </c>
      <c r="C43" s="158" t="s">
        <v>209</v>
      </c>
      <c r="D43" s="38"/>
      <c r="E43" s="39">
        <v>48.94</v>
      </c>
      <c r="F43" s="39">
        <f t="shared" si="10"/>
        <v>3.698406211687781</v>
      </c>
      <c r="G43" s="40">
        <f t="shared" si="11"/>
        <v>0</v>
      </c>
      <c r="H43" s="41">
        <f t="shared" si="12"/>
        <v>0</v>
      </c>
      <c r="I43" s="42">
        <f t="shared" si="16"/>
        <v>0</v>
      </c>
      <c r="J43" s="46">
        <v>5</v>
      </c>
      <c r="K43" s="38">
        <v>3</v>
      </c>
      <c r="L43" s="39">
        <v>58.34</v>
      </c>
      <c r="M43" s="39">
        <f t="shared" si="13"/>
        <v>3.4110387384298937</v>
      </c>
      <c r="N43" s="40">
        <f t="shared" si="14"/>
        <v>15</v>
      </c>
      <c r="O43" s="41">
        <f t="shared" si="15"/>
        <v>8.340000000000003</v>
      </c>
      <c r="P43" s="42">
        <f>N43+O43</f>
        <v>23.340000000000003</v>
      </c>
      <c r="Q43" s="46">
        <v>6</v>
      </c>
      <c r="R43" s="44">
        <f t="shared" si="17"/>
        <v>107.28</v>
      </c>
      <c r="S43" s="42">
        <f t="shared" si="18"/>
        <v>23.340000000000003</v>
      </c>
      <c r="T43" s="43"/>
    </row>
    <row r="44" spans="1:20" s="36" customFormat="1" ht="15">
      <c r="A44" s="149">
        <v>97</v>
      </c>
      <c r="B44" s="140" t="s">
        <v>116</v>
      </c>
      <c r="C44" s="158" t="s">
        <v>210</v>
      </c>
      <c r="D44" s="38" t="s">
        <v>333</v>
      </c>
      <c r="E44" s="39"/>
      <c r="F44" s="39" t="e">
        <f t="shared" si="10"/>
        <v>#DIV/0!</v>
      </c>
      <c r="G44" s="40" t="e">
        <f t="shared" si="11"/>
        <v>#VALUE!</v>
      </c>
      <c r="H44" s="41">
        <f t="shared" si="12"/>
        <v>0</v>
      </c>
      <c r="I44" s="42">
        <v>50</v>
      </c>
      <c r="J44" s="46" t="s">
        <v>338</v>
      </c>
      <c r="K44" s="38"/>
      <c r="L44" s="39">
        <v>42.44</v>
      </c>
      <c r="M44" s="39">
        <f t="shared" si="13"/>
        <v>4.688972667295005</v>
      </c>
      <c r="N44" s="40">
        <f t="shared" si="14"/>
        <v>0</v>
      </c>
      <c r="O44" s="41">
        <f t="shared" si="15"/>
        <v>0</v>
      </c>
      <c r="P44" s="42">
        <f>N44+O44</f>
        <v>0</v>
      </c>
      <c r="Q44" s="46">
        <v>2</v>
      </c>
      <c r="R44" s="44">
        <f t="shared" si="17"/>
        <v>42.44</v>
      </c>
      <c r="S44" s="42">
        <f t="shared" si="18"/>
        <v>50</v>
      </c>
      <c r="T44" s="43"/>
    </row>
    <row r="45" spans="1:20" s="36" customFormat="1" ht="15">
      <c r="A45" s="149">
        <v>98</v>
      </c>
      <c r="B45" s="141" t="s">
        <v>193</v>
      </c>
      <c r="C45" s="159" t="s">
        <v>339</v>
      </c>
      <c r="D45" s="38">
        <v>1</v>
      </c>
      <c r="E45" s="39">
        <v>39.67</v>
      </c>
      <c r="F45" s="39">
        <f t="shared" si="10"/>
        <v>4.562641794807159</v>
      </c>
      <c r="G45" s="40">
        <f t="shared" si="11"/>
        <v>5</v>
      </c>
      <c r="H45" s="41">
        <f t="shared" si="12"/>
        <v>0</v>
      </c>
      <c r="I45" s="42">
        <f t="shared" si="16"/>
        <v>5</v>
      </c>
      <c r="J45" s="46">
        <v>6</v>
      </c>
      <c r="K45" s="38"/>
      <c r="L45" s="39">
        <v>41.95</v>
      </c>
      <c r="M45" s="39">
        <f t="shared" si="13"/>
        <v>4.743742550655542</v>
      </c>
      <c r="N45" s="40">
        <f t="shared" si="14"/>
        <v>0</v>
      </c>
      <c r="O45" s="41">
        <f t="shared" si="15"/>
        <v>0</v>
      </c>
      <c r="P45" s="42">
        <f>N45+O45</f>
        <v>0</v>
      </c>
      <c r="Q45" s="46">
        <v>1</v>
      </c>
      <c r="R45" s="44">
        <f t="shared" si="17"/>
        <v>81.62</v>
      </c>
      <c r="S45" s="42">
        <f t="shared" si="18"/>
        <v>5</v>
      </c>
      <c r="T45" s="43"/>
    </row>
    <row r="46" spans="1:20" s="36" customFormat="1" ht="15">
      <c r="A46" s="45"/>
      <c r="B46" s="324" t="s">
        <v>23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</row>
    <row r="47" spans="1:20" s="36" customFormat="1" ht="15">
      <c r="A47" s="149">
        <v>99</v>
      </c>
      <c r="B47" s="141" t="s">
        <v>195</v>
      </c>
      <c r="C47" s="159" t="s">
        <v>215</v>
      </c>
      <c r="D47" s="38" t="s">
        <v>333</v>
      </c>
      <c r="E47" s="39"/>
      <c r="F47" s="39" t="e">
        <f aca="true" t="shared" si="19" ref="F47:F62">$E$5/E47</f>
        <v>#DIV/0!</v>
      </c>
      <c r="G47" s="40" t="e">
        <f aca="true" t="shared" si="20" ref="G47:G62">IF(OR(D47="diskv.",D47="n"),50,5*D47)</f>
        <v>#VALUE!</v>
      </c>
      <c r="H47" s="41">
        <f aca="true" t="shared" si="21" ref="H47:H62">IF(E47="-","-",(IF(E47&gt;I$6,"diskv.",IF(E47&gt;G$6,E47-G$6,0))))</f>
        <v>0</v>
      </c>
      <c r="I47" s="42">
        <v>50</v>
      </c>
      <c r="J47" s="46" t="s">
        <v>338</v>
      </c>
      <c r="K47" s="38">
        <v>1</v>
      </c>
      <c r="L47" s="39">
        <v>48.9</v>
      </c>
      <c r="M47" s="39">
        <f aca="true" t="shared" si="22" ref="M47:M62">$M$5/L47</f>
        <v>4.069529652351738</v>
      </c>
      <c r="N47" s="40">
        <f aca="true" t="shared" si="23" ref="N47:N62">IF(OR(K47="diskv.",K47="n"),50,5*K47)</f>
        <v>5</v>
      </c>
      <c r="O47" s="41">
        <f aca="true" t="shared" si="24" ref="O47:O62">IF(L47="-","-",(IF(L47&gt;P$6,"diskv.",IF(L47&gt;N$6,L47-N$6,0))))</f>
        <v>0</v>
      </c>
      <c r="P47" s="42">
        <f aca="true" t="shared" si="25" ref="P47:P61">N47+O47</f>
        <v>5</v>
      </c>
      <c r="Q47" s="46">
        <v>5</v>
      </c>
      <c r="R47" s="44">
        <f aca="true" t="shared" si="26" ref="R47:R62">E47+L47</f>
        <v>48.9</v>
      </c>
      <c r="S47" s="42">
        <f aca="true" t="shared" si="27" ref="S47:S62">I47+P47</f>
        <v>55</v>
      </c>
      <c r="T47" s="43"/>
    </row>
    <row r="48" spans="1:20" s="36" customFormat="1" ht="15">
      <c r="A48" s="149">
        <v>100</v>
      </c>
      <c r="B48" s="140" t="s">
        <v>37</v>
      </c>
      <c r="C48" s="158" t="s">
        <v>57</v>
      </c>
      <c r="D48" s="38" t="s">
        <v>333</v>
      </c>
      <c r="E48" s="39"/>
      <c r="F48" s="39" t="e">
        <f t="shared" si="19"/>
        <v>#DIV/0!</v>
      </c>
      <c r="G48" s="40" t="e">
        <f t="shared" si="20"/>
        <v>#VALUE!</v>
      </c>
      <c r="H48" s="41">
        <f t="shared" si="21"/>
        <v>0</v>
      </c>
      <c r="I48" s="42">
        <v>50</v>
      </c>
      <c r="J48" s="46" t="s">
        <v>338</v>
      </c>
      <c r="K48" s="38" t="s">
        <v>333</v>
      </c>
      <c r="L48" s="39"/>
      <c r="M48" s="39" t="e">
        <f t="shared" si="22"/>
        <v>#DIV/0!</v>
      </c>
      <c r="N48" s="40" t="e">
        <f t="shared" si="23"/>
        <v>#VALUE!</v>
      </c>
      <c r="O48" s="41">
        <f t="shared" si="24"/>
        <v>0</v>
      </c>
      <c r="P48" s="42">
        <v>50</v>
      </c>
      <c r="Q48" s="46" t="s">
        <v>338</v>
      </c>
      <c r="R48" s="44">
        <f t="shared" si="26"/>
        <v>0</v>
      </c>
      <c r="S48" s="42">
        <f t="shared" si="27"/>
        <v>100</v>
      </c>
      <c r="T48" s="43"/>
    </row>
    <row r="49" spans="1:20" s="36" customFormat="1" ht="18" customHeight="1">
      <c r="A49" s="149">
        <v>101</v>
      </c>
      <c r="B49" s="140" t="s">
        <v>58</v>
      </c>
      <c r="C49" s="158" t="s">
        <v>59</v>
      </c>
      <c r="D49" s="38" t="s">
        <v>333</v>
      </c>
      <c r="E49" s="39"/>
      <c r="F49" s="39" t="e">
        <f t="shared" si="19"/>
        <v>#DIV/0!</v>
      </c>
      <c r="G49" s="40" t="e">
        <f t="shared" si="20"/>
        <v>#VALUE!</v>
      </c>
      <c r="H49" s="41">
        <f t="shared" si="21"/>
        <v>0</v>
      </c>
      <c r="I49" s="42">
        <v>50</v>
      </c>
      <c r="J49" s="43" t="s">
        <v>338</v>
      </c>
      <c r="K49" s="38"/>
      <c r="L49" s="39">
        <v>36.1</v>
      </c>
      <c r="M49" s="39">
        <f t="shared" si="22"/>
        <v>5.512465373961219</v>
      </c>
      <c r="N49" s="40">
        <f t="shared" si="23"/>
        <v>0</v>
      </c>
      <c r="O49" s="41">
        <f t="shared" si="24"/>
        <v>0</v>
      </c>
      <c r="P49" s="42">
        <f t="shared" si="25"/>
        <v>0</v>
      </c>
      <c r="Q49" s="43">
        <v>1</v>
      </c>
      <c r="R49" s="44">
        <f t="shared" si="26"/>
        <v>36.1</v>
      </c>
      <c r="S49" s="42">
        <f t="shared" si="27"/>
        <v>50</v>
      </c>
      <c r="T49" s="43"/>
    </row>
    <row r="50" spans="1:20" s="36" customFormat="1" ht="15">
      <c r="A50" s="149">
        <v>102</v>
      </c>
      <c r="B50" s="140" t="s">
        <v>29</v>
      </c>
      <c r="C50" s="158" t="s">
        <v>30</v>
      </c>
      <c r="D50" s="38">
        <v>1</v>
      </c>
      <c r="E50" s="39">
        <v>52.59</v>
      </c>
      <c r="F50" s="39">
        <f t="shared" si="19"/>
        <v>3.4417189579768013</v>
      </c>
      <c r="G50" s="40">
        <f t="shared" si="20"/>
        <v>5</v>
      </c>
      <c r="H50" s="41">
        <f t="shared" si="21"/>
        <v>0.5900000000000034</v>
      </c>
      <c r="I50" s="42">
        <f aca="true" t="shared" si="28" ref="I50:I62">G50+H50</f>
        <v>5.590000000000003</v>
      </c>
      <c r="J50" s="47">
        <v>4</v>
      </c>
      <c r="K50" s="38">
        <v>2</v>
      </c>
      <c r="L50" s="39">
        <v>52.72</v>
      </c>
      <c r="M50" s="39">
        <f t="shared" si="22"/>
        <v>3.774658573596358</v>
      </c>
      <c r="N50" s="40">
        <f t="shared" si="23"/>
        <v>10</v>
      </c>
      <c r="O50" s="41">
        <f t="shared" si="24"/>
        <v>2.719999999999999</v>
      </c>
      <c r="P50" s="42">
        <f t="shared" si="25"/>
        <v>12.719999999999999</v>
      </c>
      <c r="Q50" s="46">
        <v>7</v>
      </c>
      <c r="R50" s="44">
        <f t="shared" si="26"/>
        <v>105.31</v>
      </c>
      <c r="S50" s="42">
        <f t="shared" si="27"/>
        <v>18.310000000000002</v>
      </c>
      <c r="T50" s="46"/>
    </row>
    <row r="51" spans="1:20" s="36" customFormat="1" ht="15">
      <c r="A51" s="149">
        <v>103</v>
      </c>
      <c r="B51" s="140" t="s">
        <v>31</v>
      </c>
      <c r="C51" s="158" t="s">
        <v>32</v>
      </c>
      <c r="D51" s="38">
        <v>2</v>
      </c>
      <c r="E51" s="39">
        <v>44.43</v>
      </c>
      <c r="F51" s="39">
        <f t="shared" si="19"/>
        <v>4.073823992797659</v>
      </c>
      <c r="G51" s="40">
        <f t="shared" si="20"/>
        <v>10</v>
      </c>
      <c r="H51" s="41">
        <f t="shared" si="21"/>
        <v>0</v>
      </c>
      <c r="I51" s="42">
        <f t="shared" si="28"/>
        <v>10</v>
      </c>
      <c r="J51" s="47">
        <v>7</v>
      </c>
      <c r="K51" s="38">
        <v>2</v>
      </c>
      <c r="L51" s="39">
        <v>37.27</v>
      </c>
      <c r="M51" s="39">
        <f t="shared" si="22"/>
        <v>5.339415079152133</v>
      </c>
      <c r="N51" s="40">
        <f t="shared" si="23"/>
        <v>10</v>
      </c>
      <c r="O51" s="41">
        <f t="shared" si="24"/>
        <v>0</v>
      </c>
      <c r="P51" s="42">
        <f t="shared" si="25"/>
        <v>10</v>
      </c>
      <c r="Q51" s="46">
        <v>6</v>
      </c>
      <c r="R51" s="44">
        <f t="shared" si="26"/>
        <v>81.7</v>
      </c>
      <c r="S51" s="42">
        <f t="shared" si="27"/>
        <v>20</v>
      </c>
      <c r="T51" s="46"/>
    </row>
    <row r="52" spans="1:20" s="36" customFormat="1" ht="15">
      <c r="A52" s="149">
        <v>104</v>
      </c>
      <c r="B52" s="140" t="s">
        <v>60</v>
      </c>
      <c r="C52" s="158" t="s">
        <v>61</v>
      </c>
      <c r="D52" s="38">
        <v>3</v>
      </c>
      <c r="E52" s="39">
        <v>40.5</v>
      </c>
      <c r="F52" s="39">
        <f t="shared" si="19"/>
        <v>4.469135802469136</v>
      </c>
      <c r="G52" s="40">
        <f t="shared" si="20"/>
        <v>15</v>
      </c>
      <c r="H52" s="41">
        <f t="shared" si="21"/>
        <v>0</v>
      </c>
      <c r="I52" s="42">
        <f t="shared" si="28"/>
        <v>15</v>
      </c>
      <c r="J52" s="43">
        <v>9</v>
      </c>
      <c r="K52" s="38" t="s">
        <v>333</v>
      </c>
      <c r="L52" s="39"/>
      <c r="M52" s="39" t="e">
        <f t="shared" si="22"/>
        <v>#DIV/0!</v>
      </c>
      <c r="N52" s="40" t="e">
        <f t="shared" si="23"/>
        <v>#VALUE!</v>
      </c>
      <c r="O52" s="41">
        <f t="shared" si="24"/>
        <v>0</v>
      </c>
      <c r="P52" s="42">
        <v>50</v>
      </c>
      <c r="Q52" s="43" t="s">
        <v>338</v>
      </c>
      <c r="R52" s="44">
        <f t="shared" si="26"/>
        <v>40.5</v>
      </c>
      <c r="S52" s="42">
        <f t="shared" si="27"/>
        <v>65</v>
      </c>
      <c r="T52" s="43"/>
    </row>
    <row r="53" spans="1:20" s="36" customFormat="1" ht="15">
      <c r="A53" s="149">
        <v>105</v>
      </c>
      <c r="B53" s="140" t="s">
        <v>28</v>
      </c>
      <c r="C53" s="158" t="s">
        <v>216</v>
      </c>
      <c r="D53" s="38" t="s">
        <v>333</v>
      </c>
      <c r="E53" s="39"/>
      <c r="F53" s="39" t="e">
        <f t="shared" si="19"/>
        <v>#DIV/0!</v>
      </c>
      <c r="G53" s="40" t="e">
        <f t="shared" si="20"/>
        <v>#VALUE!</v>
      </c>
      <c r="H53" s="41">
        <f t="shared" si="21"/>
        <v>0</v>
      </c>
      <c r="I53" s="42">
        <v>50</v>
      </c>
      <c r="J53" s="46" t="s">
        <v>338</v>
      </c>
      <c r="K53" s="38" t="s">
        <v>333</v>
      </c>
      <c r="L53" s="39"/>
      <c r="M53" s="39" t="e">
        <f t="shared" si="22"/>
        <v>#DIV/0!</v>
      </c>
      <c r="N53" s="40" t="e">
        <f t="shared" si="23"/>
        <v>#VALUE!</v>
      </c>
      <c r="O53" s="41">
        <f t="shared" si="24"/>
        <v>0</v>
      </c>
      <c r="P53" s="42">
        <v>50</v>
      </c>
      <c r="Q53" s="46" t="s">
        <v>338</v>
      </c>
      <c r="R53" s="44">
        <f t="shared" si="26"/>
        <v>0</v>
      </c>
      <c r="S53" s="42">
        <f t="shared" si="27"/>
        <v>100</v>
      </c>
      <c r="T53" s="43"/>
    </row>
    <row r="54" spans="1:20" s="36" customFormat="1" ht="15">
      <c r="A54" s="149">
        <v>107</v>
      </c>
      <c r="B54" s="141" t="s">
        <v>211</v>
      </c>
      <c r="C54" s="159" t="s">
        <v>217</v>
      </c>
      <c r="D54" s="38">
        <v>2</v>
      </c>
      <c r="E54" s="39">
        <v>40.56</v>
      </c>
      <c r="F54" s="39">
        <f t="shared" si="19"/>
        <v>4.462524654832347</v>
      </c>
      <c r="G54" s="40">
        <f t="shared" si="20"/>
        <v>10</v>
      </c>
      <c r="H54" s="41">
        <f t="shared" si="21"/>
        <v>0</v>
      </c>
      <c r="I54" s="42">
        <f t="shared" si="28"/>
        <v>10</v>
      </c>
      <c r="J54" s="47">
        <v>6</v>
      </c>
      <c r="K54" s="38" t="s">
        <v>333</v>
      </c>
      <c r="L54" s="39"/>
      <c r="M54" s="39" t="e">
        <f t="shared" si="22"/>
        <v>#DIV/0!</v>
      </c>
      <c r="N54" s="40" t="e">
        <f t="shared" si="23"/>
        <v>#VALUE!</v>
      </c>
      <c r="O54" s="41">
        <f t="shared" si="24"/>
        <v>0</v>
      </c>
      <c r="P54" s="42">
        <v>50</v>
      </c>
      <c r="Q54" s="46" t="s">
        <v>338</v>
      </c>
      <c r="R54" s="44">
        <f t="shared" si="26"/>
        <v>40.56</v>
      </c>
      <c r="S54" s="42">
        <f t="shared" si="27"/>
        <v>60</v>
      </c>
      <c r="T54" s="46"/>
    </row>
    <row r="55" spans="1:20" s="36" customFormat="1" ht="18" customHeight="1">
      <c r="A55" s="149">
        <v>108</v>
      </c>
      <c r="B55" s="141" t="s">
        <v>62</v>
      </c>
      <c r="C55" s="159" t="s">
        <v>63</v>
      </c>
      <c r="D55" s="38"/>
      <c r="E55" s="39">
        <v>42.39</v>
      </c>
      <c r="F55" s="39">
        <f t="shared" si="19"/>
        <v>4.269874970511913</v>
      </c>
      <c r="G55" s="40">
        <f t="shared" si="20"/>
        <v>0</v>
      </c>
      <c r="H55" s="41">
        <f t="shared" si="21"/>
        <v>0</v>
      </c>
      <c r="I55" s="42">
        <f t="shared" si="28"/>
        <v>0</v>
      </c>
      <c r="J55" s="43">
        <v>2</v>
      </c>
      <c r="K55" s="38">
        <v>1</v>
      </c>
      <c r="L55" s="39">
        <v>42.13</v>
      </c>
      <c r="M55" s="39">
        <f t="shared" si="22"/>
        <v>4.723474958461903</v>
      </c>
      <c r="N55" s="40">
        <f t="shared" si="23"/>
        <v>5</v>
      </c>
      <c r="O55" s="41">
        <f t="shared" si="24"/>
        <v>0</v>
      </c>
      <c r="P55" s="42">
        <f t="shared" si="25"/>
        <v>5</v>
      </c>
      <c r="Q55" s="43">
        <v>4</v>
      </c>
      <c r="R55" s="44">
        <f t="shared" si="26"/>
        <v>84.52000000000001</v>
      </c>
      <c r="S55" s="42">
        <f t="shared" si="27"/>
        <v>5</v>
      </c>
      <c r="T55" s="43"/>
    </row>
    <row r="56" spans="1:38" ht="15">
      <c r="A56" s="149">
        <v>109</v>
      </c>
      <c r="B56" s="140" t="s">
        <v>212</v>
      </c>
      <c r="C56" s="158" t="s">
        <v>218</v>
      </c>
      <c r="D56" s="38">
        <v>2</v>
      </c>
      <c r="E56" s="39">
        <v>49.31</v>
      </c>
      <c r="F56" s="39">
        <f t="shared" si="19"/>
        <v>3.670655039545731</v>
      </c>
      <c r="G56" s="40">
        <f t="shared" si="20"/>
        <v>10</v>
      </c>
      <c r="H56" s="41">
        <f t="shared" si="21"/>
        <v>0</v>
      </c>
      <c r="I56" s="42">
        <f t="shared" si="28"/>
        <v>10</v>
      </c>
      <c r="J56" s="46">
        <v>8</v>
      </c>
      <c r="K56" s="38"/>
      <c r="L56" s="39">
        <v>47.25</v>
      </c>
      <c r="M56" s="39">
        <f t="shared" si="22"/>
        <v>4.211640211640212</v>
      </c>
      <c r="N56" s="40">
        <f t="shared" si="23"/>
        <v>0</v>
      </c>
      <c r="O56" s="41">
        <f t="shared" si="24"/>
        <v>0</v>
      </c>
      <c r="P56" s="42">
        <f t="shared" si="25"/>
        <v>0</v>
      </c>
      <c r="Q56" s="46">
        <v>2</v>
      </c>
      <c r="R56" s="44">
        <f t="shared" si="26"/>
        <v>96.56</v>
      </c>
      <c r="S56" s="42">
        <f t="shared" si="27"/>
        <v>10</v>
      </c>
      <c r="T56" s="43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ht="15">
      <c r="A57" s="149">
        <v>110</v>
      </c>
      <c r="B57" s="140" t="s">
        <v>213</v>
      </c>
      <c r="C57" s="158" t="s">
        <v>219</v>
      </c>
      <c r="D57" s="38">
        <v>2</v>
      </c>
      <c r="E57" s="39">
        <v>39.19</v>
      </c>
      <c r="F57" s="39">
        <f t="shared" si="19"/>
        <v>4.618525133962746</v>
      </c>
      <c r="G57" s="40">
        <f t="shared" si="20"/>
        <v>10</v>
      </c>
      <c r="H57" s="41">
        <f t="shared" si="21"/>
        <v>0</v>
      </c>
      <c r="I57" s="42">
        <f t="shared" si="28"/>
        <v>10</v>
      </c>
      <c r="J57" s="46">
        <v>5</v>
      </c>
      <c r="K57" s="38">
        <v>3</v>
      </c>
      <c r="L57" s="39">
        <v>45.78</v>
      </c>
      <c r="M57" s="39">
        <f t="shared" si="22"/>
        <v>4.346876365224989</v>
      </c>
      <c r="N57" s="40">
        <f t="shared" si="23"/>
        <v>15</v>
      </c>
      <c r="O57" s="41">
        <f t="shared" si="24"/>
        <v>0</v>
      </c>
      <c r="P57" s="42">
        <f t="shared" si="25"/>
        <v>15</v>
      </c>
      <c r="Q57" s="46">
        <v>9</v>
      </c>
      <c r="R57" s="44">
        <f t="shared" si="26"/>
        <v>84.97</v>
      </c>
      <c r="S57" s="42">
        <f t="shared" si="27"/>
        <v>25</v>
      </c>
      <c r="T57" s="43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ht="15">
      <c r="A58" s="149">
        <v>111</v>
      </c>
      <c r="B58" s="141" t="s">
        <v>214</v>
      </c>
      <c r="C58" s="159" t="s">
        <v>220</v>
      </c>
      <c r="D58" s="38" t="s">
        <v>333</v>
      </c>
      <c r="E58" s="39"/>
      <c r="F58" s="39" t="e">
        <f t="shared" si="19"/>
        <v>#DIV/0!</v>
      </c>
      <c r="G58" s="40" t="e">
        <f t="shared" si="20"/>
        <v>#VALUE!</v>
      </c>
      <c r="H58" s="41">
        <f t="shared" si="21"/>
        <v>0</v>
      </c>
      <c r="I58" s="42">
        <v>50</v>
      </c>
      <c r="J58" s="43" t="s">
        <v>338</v>
      </c>
      <c r="K58" s="38" t="s">
        <v>333</v>
      </c>
      <c r="L58" s="39"/>
      <c r="M58" s="39" t="e">
        <f t="shared" si="22"/>
        <v>#DIV/0!</v>
      </c>
      <c r="N58" s="40" t="e">
        <f t="shared" si="23"/>
        <v>#VALUE!</v>
      </c>
      <c r="O58" s="41">
        <f t="shared" si="24"/>
        <v>0</v>
      </c>
      <c r="P58" s="42">
        <v>50</v>
      </c>
      <c r="Q58" s="43" t="s">
        <v>338</v>
      </c>
      <c r="R58" s="44">
        <f t="shared" si="26"/>
        <v>0</v>
      </c>
      <c r="S58" s="42">
        <f t="shared" si="27"/>
        <v>100</v>
      </c>
      <c r="T58" s="43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15">
      <c r="A59" s="149">
        <v>112</v>
      </c>
      <c r="B59" s="140" t="s">
        <v>116</v>
      </c>
      <c r="C59" s="158" t="s">
        <v>221</v>
      </c>
      <c r="D59" s="38" t="s">
        <v>333</v>
      </c>
      <c r="E59" s="39"/>
      <c r="F59" s="39" t="e">
        <f t="shared" si="19"/>
        <v>#DIV/0!</v>
      </c>
      <c r="G59" s="40" t="e">
        <f t="shared" si="20"/>
        <v>#VALUE!</v>
      </c>
      <c r="H59" s="41">
        <f t="shared" si="21"/>
        <v>0</v>
      </c>
      <c r="I59" s="42">
        <v>50</v>
      </c>
      <c r="J59" s="47" t="s">
        <v>338</v>
      </c>
      <c r="K59" s="38">
        <v>3</v>
      </c>
      <c r="L59" s="39">
        <v>44.1</v>
      </c>
      <c r="M59" s="39">
        <f t="shared" si="22"/>
        <v>4.512471655328798</v>
      </c>
      <c r="N59" s="40">
        <f t="shared" si="23"/>
        <v>15</v>
      </c>
      <c r="O59" s="41">
        <f t="shared" si="24"/>
        <v>0</v>
      </c>
      <c r="P59" s="42">
        <f t="shared" si="25"/>
        <v>15</v>
      </c>
      <c r="Q59" s="46">
        <v>8</v>
      </c>
      <c r="R59" s="44">
        <f t="shared" si="26"/>
        <v>44.1</v>
      </c>
      <c r="S59" s="42">
        <f t="shared" si="27"/>
        <v>65</v>
      </c>
      <c r="T59" s="4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ht="15">
      <c r="A60" s="149">
        <v>113</v>
      </c>
      <c r="B60" s="161" t="s">
        <v>66</v>
      </c>
      <c r="C60" s="162" t="s">
        <v>222</v>
      </c>
      <c r="D60" s="38" t="s">
        <v>333</v>
      </c>
      <c r="E60" s="39"/>
      <c r="F60" s="39" t="e">
        <f t="shared" si="19"/>
        <v>#DIV/0!</v>
      </c>
      <c r="G60" s="40" t="e">
        <f t="shared" si="20"/>
        <v>#VALUE!</v>
      </c>
      <c r="H60" s="41">
        <f t="shared" si="21"/>
        <v>0</v>
      </c>
      <c r="I60" s="42">
        <v>50</v>
      </c>
      <c r="J60" s="47" t="s">
        <v>338</v>
      </c>
      <c r="K60" s="38" t="s">
        <v>333</v>
      </c>
      <c r="L60" s="39"/>
      <c r="M60" s="39" t="e">
        <f t="shared" si="22"/>
        <v>#DIV/0!</v>
      </c>
      <c r="N60" s="40" t="e">
        <f t="shared" si="23"/>
        <v>#VALUE!</v>
      </c>
      <c r="O60" s="41">
        <f t="shared" si="24"/>
        <v>0</v>
      </c>
      <c r="P60" s="42">
        <v>50</v>
      </c>
      <c r="Q60" s="46" t="s">
        <v>338</v>
      </c>
      <c r="R60" s="44">
        <f t="shared" si="26"/>
        <v>0</v>
      </c>
      <c r="S60" s="42">
        <f t="shared" si="27"/>
        <v>100</v>
      </c>
      <c r="T60" s="4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5">
      <c r="A61" s="149">
        <v>114</v>
      </c>
      <c r="B61" s="141" t="s">
        <v>195</v>
      </c>
      <c r="C61" s="159" t="s">
        <v>67</v>
      </c>
      <c r="D61" s="38"/>
      <c r="E61" s="39">
        <v>37.03</v>
      </c>
      <c r="F61" s="39">
        <f t="shared" si="19"/>
        <v>4.887928706454226</v>
      </c>
      <c r="G61" s="40">
        <f t="shared" si="20"/>
        <v>0</v>
      </c>
      <c r="H61" s="41">
        <f t="shared" si="21"/>
        <v>0</v>
      </c>
      <c r="I61" s="42">
        <f t="shared" si="28"/>
        <v>0</v>
      </c>
      <c r="J61" s="43">
        <v>1</v>
      </c>
      <c r="K61" s="38">
        <v>1</v>
      </c>
      <c r="L61" s="39">
        <v>40.83</v>
      </c>
      <c r="M61" s="39">
        <f t="shared" si="22"/>
        <v>4.8738672544697526</v>
      </c>
      <c r="N61" s="40">
        <f t="shared" si="23"/>
        <v>5</v>
      </c>
      <c r="O61" s="41">
        <f t="shared" si="24"/>
        <v>0</v>
      </c>
      <c r="P61" s="42">
        <f t="shared" si="25"/>
        <v>5</v>
      </c>
      <c r="Q61" s="43">
        <v>3</v>
      </c>
      <c r="R61" s="44">
        <f t="shared" si="26"/>
        <v>77.86</v>
      </c>
      <c r="S61" s="42">
        <f t="shared" si="27"/>
        <v>5</v>
      </c>
      <c r="T61" s="43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ht="15">
      <c r="A62" s="156">
        <v>119</v>
      </c>
      <c r="B62" s="262" t="s">
        <v>65</v>
      </c>
      <c r="C62" s="262" t="s">
        <v>223</v>
      </c>
      <c r="D62" s="38">
        <v>1</v>
      </c>
      <c r="E62" s="39">
        <v>37.43</v>
      </c>
      <c r="F62" s="39">
        <f t="shared" si="19"/>
        <v>4.8356932941490784</v>
      </c>
      <c r="G62" s="40">
        <f t="shared" si="20"/>
        <v>5</v>
      </c>
      <c r="H62" s="41">
        <f t="shared" si="21"/>
        <v>0</v>
      </c>
      <c r="I62" s="42">
        <f t="shared" si="28"/>
        <v>5</v>
      </c>
      <c r="J62" s="43">
        <v>3</v>
      </c>
      <c r="K62" s="38" t="s">
        <v>333</v>
      </c>
      <c r="L62" s="39"/>
      <c r="M62" s="39" t="e">
        <f t="shared" si="22"/>
        <v>#DIV/0!</v>
      </c>
      <c r="N62" s="40" t="e">
        <f t="shared" si="23"/>
        <v>#VALUE!</v>
      </c>
      <c r="O62" s="41">
        <f t="shared" si="24"/>
        <v>0</v>
      </c>
      <c r="P62" s="42">
        <v>50</v>
      </c>
      <c r="Q62" s="43" t="s">
        <v>338</v>
      </c>
      <c r="R62" s="44">
        <f t="shared" si="26"/>
        <v>37.43</v>
      </c>
      <c r="S62" s="42">
        <f t="shared" si="27"/>
        <v>55</v>
      </c>
      <c r="T62" s="43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</sheetData>
  <sheetProtection/>
  <mergeCells count="20">
    <mergeCell ref="B10:T10"/>
    <mergeCell ref="B29:T29"/>
    <mergeCell ref="B46:T46"/>
    <mergeCell ref="D7:D8"/>
    <mergeCell ref="E7:E8"/>
    <mergeCell ref="R7:R8"/>
    <mergeCell ref="S7:S8"/>
    <mergeCell ref="Q6:Q8"/>
    <mergeCell ref="R6:T6"/>
    <mergeCell ref="T7:T8"/>
    <mergeCell ref="K5:L5"/>
    <mergeCell ref="G7:I7"/>
    <mergeCell ref="K7:K8"/>
    <mergeCell ref="L7:L8"/>
    <mergeCell ref="N7:P7"/>
    <mergeCell ref="A6:A8"/>
    <mergeCell ref="B6:C6"/>
    <mergeCell ref="J6:J8"/>
    <mergeCell ref="B7:B8"/>
    <mergeCell ref="C7:C8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zoomScalePageLayoutView="0" workbookViewId="0" topLeftCell="C12">
      <selection activeCell="S36" sqref="S36"/>
    </sheetView>
  </sheetViews>
  <sheetFormatPr defaultColWidth="9.140625" defaultRowHeight="12.75"/>
  <cols>
    <col min="1" max="1" width="5.28125" style="58" customWidth="1"/>
    <col min="2" max="2" width="26.140625" style="58" customWidth="1"/>
    <col min="3" max="3" width="30.00390625" style="58" customWidth="1"/>
    <col min="4" max="6" width="9.140625" style="58" customWidth="1"/>
    <col min="7" max="7" width="11.140625" style="58" bestFit="1" customWidth="1"/>
    <col min="8" max="8" width="10.00390625" style="58" customWidth="1"/>
    <col min="9" max="9" width="8.00390625" style="58" customWidth="1"/>
    <col min="10" max="11" width="6.28125" style="58" customWidth="1"/>
    <col min="12" max="12" width="7.140625" style="58" customWidth="1"/>
    <col min="13" max="13" width="9.140625" style="58" customWidth="1"/>
    <col min="14" max="14" width="11.140625" style="58" bestFit="1" customWidth="1"/>
    <col min="15" max="15" width="9.140625" style="58" customWidth="1"/>
    <col min="16" max="16" width="7.00390625" style="58" customWidth="1"/>
    <col min="17" max="17" width="5.8515625" style="58" customWidth="1"/>
    <col min="18" max="18" width="9.140625" style="58" customWidth="1"/>
    <col min="19" max="19" width="6.140625" style="58" customWidth="1"/>
    <col min="20" max="20" width="11.8515625" style="58" customWidth="1"/>
    <col min="21" max="16384" width="9.140625" style="58" customWidth="1"/>
  </cols>
  <sheetData>
    <row r="2" spans="1:20" ht="25.5">
      <c r="A2" s="53"/>
      <c r="B2" s="54" t="s">
        <v>25</v>
      </c>
      <c r="C2" s="55"/>
      <c r="D2" s="112" t="s">
        <v>27</v>
      </c>
      <c r="E2" s="113"/>
      <c r="F2" s="113"/>
      <c r="G2" s="113"/>
      <c r="H2" s="113"/>
      <c r="I2" s="113"/>
      <c r="J2" s="113"/>
      <c r="K2" s="113"/>
      <c r="L2" s="81" t="s">
        <v>94</v>
      </c>
      <c r="M2" s="81"/>
      <c r="N2" s="113"/>
      <c r="O2" s="57"/>
      <c r="P2" s="53"/>
      <c r="Q2" s="56"/>
      <c r="R2" s="56"/>
      <c r="S2" s="56"/>
      <c r="T2" s="56"/>
    </row>
    <row r="3" spans="1:20" ht="15.75">
      <c r="A3" s="53"/>
      <c r="B3" s="78" t="s">
        <v>22</v>
      </c>
      <c r="C3" s="55"/>
      <c r="D3" s="53"/>
      <c r="E3" s="53"/>
      <c r="F3" s="53"/>
      <c r="G3" s="53"/>
      <c r="H3" s="53"/>
      <c r="I3" s="53"/>
      <c r="J3" s="56"/>
      <c r="K3" s="53"/>
      <c r="L3" s="53"/>
      <c r="M3" s="53"/>
      <c r="N3" s="53"/>
      <c r="O3" s="53"/>
      <c r="P3" s="53"/>
      <c r="Q3" s="56"/>
      <c r="R3" s="56"/>
      <c r="S3" s="56"/>
      <c r="T3" s="56"/>
    </row>
    <row r="4" spans="1:20" s="52" customFormat="1" ht="15.75">
      <c r="A4" s="85"/>
      <c r="B4" s="59"/>
      <c r="C4" s="78"/>
      <c r="D4" s="82" t="s">
        <v>2</v>
      </c>
      <c r="E4" s="83"/>
      <c r="F4" s="84"/>
      <c r="G4" s="85"/>
      <c r="H4" s="85"/>
      <c r="I4" s="85"/>
      <c r="J4" s="85"/>
      <c r="K4" s="85"/>
      <c r="L4" s="86" t="s">
        <v>2</v>
      </c>
      <c r="M4" s="83"/>
      <c r="N4" s="84"/>
      <c r="O4" s="85"/>
      <c r="P4" s="85"/>
      <c r="Q4" s="85"/>
      <c r="R4" s="85"/>
      <c r="S4" s="85"/>
      <c r="T4" s="85"/>
    </row>
    <row r="5" spans="1:17" s="52" customFormat="1" ht="15.75" customHeight="1" thickBot="1">
      <c r="A5" s="85"/>
      <c r="B5" s="59"/>
      <c r="C5" s="78"/>
      <c r="D5" s="87" t="s">
        <v>3</v>
      </c>
      <c r="E5" s="88">
        <v>127</v>
      </c>
      <c r="F5" s="89" t="s">
        <v>24</v>
      </c>
      <c r="G5" s="85" t="s">
        <v>14</v>
      </c>
      <c r="H5" s="90"/>
      <c r="I5" s="91" t="s">
        <v>0</v>
      </c>
      <c r="J5" s="78"/>
      <c r="K5" s="334" t="s">
        <v>3</v>
      </c>
      <c r="L5" s="334"/>
      <c r="M5" s="88">
        <v>136</v>
      </c>
      <c r="N5" s="89" t="s">
        <v>24</v>
      </c>
      <c r="O5" s="85" t="s">
        <v>14</v>
      </c>
      <c r="P5" s="90">
        <v>2.8</v>
      </c>
      <c r="Q5" s="91" t="s">
        <v>0</v>
      </c>
    </row>
    <row r="6" spans="1:20" s="120" customFormat="1" ht="14.25" customHeight="1" thickBot="1" thickTop="1">
      <c r="A6" s="335" t="s">
        <v>6</v>
      </c>
      <c r="B6" s="336"/>
      <c r="C6" s="336"/>
      <c r="D6" s="114"/>
      <c r="E6" s="115" t="s">
        <v>7</v>
      </c>
      <c r="F6" s="115"/>
      <c r="G6" s="116">
        <v>45</v>
      </c>
      <c r="H6" s="117"/>
      <c r="I6" s="118">
        <f>G6*2</f>
        <v>90</v>
      </c>
      <c r="J6" s="337" t="s">
        <v>1</v>
      </c>
      <c r="K6" s="119"/>
      <c r="L6" s="115" t="s">
        <v>7</v>
      </c>
      <c r="M6" s="115"/>
      <c r="N6" s="116">
        <v>48</v>
      </c>
      <c r="O6" s="117"/>
      <c r="P6" s="118">
        <f>N6*2</f>
        <v>96</v>
      </c>
      <c r="Q6" s="338" t="s">
        <v>1</v>
      </c>
      <c r="R6" s="339" t="s">
        <v>19</v>
      </c>
      <c r="S6" s="340"/>
      <c r="T6" s="341"/>
    </row>
    <row r="7" spans="1:20" s="120" customFormat="1" ht="16.5" thickBot="1" thickTop="1">
      <c r="A7" s="335"/>
      <c r="B7" s="342" t="s">
        <v>4</v>
      </c>
      <c r="C7" s="342" t="s">
        <v>5</v>
      </c>
      <c r="D7" s="343" t="s">
        <v>8</v>
      </c>
      <c r="E7" s="344" t="s">
        <v>10</v>
      </c>
      <c r="F7" s="121" t="s">
        <v>16</v>
      </c>
      <c r="G7" s="351" t="s">
        <v>9</v>
      </c>
      <c r="H7" s="352"/>
      <c r="I7" s="353"/>
      <c r="J7" s="337"/>
      <c r="K7" s="343" t="s">
        <v>8</v>
      </c>
      <c r="L7" s="354" t="s">
        <v>10</v>
      </c>
      <c r="M7" s="121" t="s">
        <v>16</v>
      </c>
      <c r="N7" s="351" t="s">
        <v>9</v>
      </c>
      <c r="O7" s="352"/>
      <c r="P7" s="353"/>
      <c r="Q7" s="338"/>
      <c r="R7" s="355" t="s">
        <v>20</v>
      </c>
      <c r="S7" s="357" t="s">
        <v>21</v>
      </c>
      <c r="T7" s="345" t="s">
        <v>15</v>
      </c>
    </row>
    <row r="8" spans="1:20" s="120" customFormat="1" ht="18.75" customHeight="1" thickBot="1" thickTop="1">
      <c r="A8" s="335"/>
      <c r="B8" s="342"/>
      <c r="C8" s="342"/>
      <c r="D8" s="343"/>
      <c r="E8" s="344"/>
      <c r="F8" s="122" t="s">
        <v>0</v>
      </c>
      <c r="G8" s="123" t="s">
        <v>12</v>
      </c>
      <c r="H8" s="124" t="s">
        <v>13</v>
      </c>
      <c r="I8" s="125" t="s">
        <v>11</v>
      </c>
      <c r="J8" s="337"/>
      <c r="K8" s="343"/>
      <c r="L8" s="354"/>
      <c r="M8" s="126" t="s">
        <v>0</v>
      </c>
      <c r="N8" s="123" t="s">
        <v>12</v>
      </c>
      <c r="O8" s="124" t="s">
        <v>13</v>
      </c>
      <c r="P8" s="127" t="s">
        <v>11</v>
      </c>
      <c r="Q8" s="338"/>
      <c r="R8" s="356"/>
      <c r="S8" s="358"/>
      <c r="T8" s="346"/>
    </row>
    <row r="9" spans="1:20" ht="13.5" thickTop="1">
      <c r="A9" s="63"/>
      <c r="B9" s="64"/>
      <c r="C9" s="64"/>
      <c r="D9" s="63"/>
      <c r="E9" s="63"/>
      <c r="F9" s="63"/>
      <c r="G9" s="63"/>
      <c r="H9" s="63"/>
      <c r="I9" s="63"/>
      <c r="J9" s="65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.75">
      <c r="A10" s="66"/>
      <c r="B10" s="347" t="s">
        <v>336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9"/>
    </row>
    <row r="11" spans="1:20" s="74" customFormat="1" ht="15">
      <c r="A11" s="142">
        <v>1</v>
      </c>
      <c r="B11" s="140" t="s">
        <v>95</v>
      </c>
      <c r="C11" s="140" t="s">
        <v>100</v>
      </c>
      <c r="D11" s="67" t="s">
        <v>333</v>
      </c>
      <c r="E11" s="68"/>
      <c r="F11" s="68" t="e">
        <f aca="true" t="shared" si="0" ref="F11:F16">$E$5/E11</f>
        <v>#DIV/0!</v>
      </c>
      <c r="G11" s="69" t="e">
        <f aca="true" t="shared" si="1" ref="G11:G16">IF(OR(D11="diskv.",D11="n"),50,5*D11)</f>
        <v>#VALUE!</v>
      </c>
      <c r="H11" s="70">
        <f aca="true" t="shared" si="2" ref="H11:H16">IF(E11="-","-",(IF(E11&gt;I$6,"diskv.",IF(E11&gt;G$6,E11-G$6,0))))</f>
        <v>0</v>
      </c>
      <c r="I11" s="71">
        <v>50</v>
      </c>
      <c r="J11" s="72"/>
      <c r="K11" s="67" t="s">
        <v>333</v>
      </c>
      <c r="L11" s="68"/>
      <c r="M11" s="68" t="e">
        <f aca="true" t="shared" si="3" ref="M11:M16">$M$5/L11</f>
        <v>#DIV/0!</v>
      </c>
      <c r="N11" s="69" t="e">
        <f aca="true" t="shared" si="4" ref="N11:N16">IF(OR(K11="diskv.",K11="n"),50,5*K11)</f>
        <v>#VALUE!</v>
      </c>
      <c r="O11" s="70">
        <f aca="true" t="shared" si="5" ref="O11:O16">IF(L11="-","-",(IF(L11&gt;P$6,"diskv.",IF(L11&gt;N$6,L11-N$6,0))))</f>
        <v>0</v>
      </c>
      <c r="P11" s="71">
        <v>50</v>
      </c>
      <c r="Q11" s="72"/>
      <c r="R11" s="73">
        <f aca="true" t="shared" si="6" ref="R11:R16">E11+L11</f>
        <v>0</v>
      </c>
      <c r="S11" s="71">
        <f aca="true" t="shared" si="7" ref="S11:S16">I11+P11</f>
        <v>100</v>
      </c>
      <c r="T11" s="72"/>
    </row>
    <row r="12" spans="1:20" s="74" customFormat="1" ht="15">
      <c r="A12" s="142">
        <v>2</v>
      </c>
      <c r="B12" s="140" t="s">
        <v>96</v>
      </c>
      <c r="C12" s="140" t="s">
        <v>101</v>
      </c>
      <c r="D12" s="67">
        <v>1</v>
      </c>
      <c r="E12" s="68">
        <v>24.54</v>
      </c>
      <c r="F12" s="68">
        <f t="shared" si="0"/>
        <v>5.175224123879381</v>
      </c>
      <c r="G12" s="69">
        <f t="shared" si="1"/>
        <v>5</v>
      </c>
      <c r="H12" s="70">
        <f t="shared" si="2"/>
        <v>0</v>
      </c>
      <c r="I12" s="71">
        <f>G12+H12</f>
        <v>5</v>
      </c>
      <c r="J12" s="72">
        <v>3</v>
      </c>
      <c r="K12" s="67" t="s">
        <v>333</v>
      </c>
      <c r="L12" s="68"/>
      <c r="M12" s="68" t="e">
        <f t="shared" si="3"/>
        <v>#DIV/0!</v>
      </c>
      <c r="N12" s="69" t="e">
        <f t="shared" si="4"/>
        <v>#VALUE!</v>
      </c>
      <c r="O12" s="70">
        <f t="shared" si="5"/>
        <v>0</v>
      </c>
      <c r="P12" s="71">
        <v>50</v>
      </c>
      <c r="Q12" s="72"/>
      <c r="R12" s="73">
        <f t="shared" si="6"/>
        <v>24.54</v>
      </c>
      <c r="S12" s="71">
        <f t="shared" si="7"/>
        <v>55</v>
      </c>
      <c r="T12" s="72">
        <v>5</v>
      </c>
    </row>
    <row r="13" spans="1:20" s="74" customFormat="1" ht="15">
      <c r="A13" s="142">
        <v>4</v>
      </c>
      <c r="B13" s="140" t="s">
        <v>97</v>
      </c>
      <c r="C13" s="140" t="s">
        <v>102</v>
      </c>
      <c r="D13" s="67">
        <v>1</v>
      </c>
      <c r="E13" s="68">
        <v>34.97</v>
      </c>
      <c r="F13" s="68">
        <f t="shared" si="0"/>
        <v>3.6316843008292823</v>
      </c>
      <c r="G13" s="69">
        <f t="shared" si="1"/>
        <v>5</v>
      </c>
      <c r="H13" s="70">
        <f t="shared" si="2"/>
        <v>0</v>
      </c>
      <c r="I13" s="71">
        <f>G13+H13</f>
        <v>5</v>
      </c>
      <c r="J13" s="72">
        <v>4</v>
      </c>
      <c r="K13" s="67"/>
      <c r="L13" s="68">
        <v>33.68</v>
      </c>
      <c r="M13" s="68">
        <f t="shared" si="3"/>
        <v>4.038004750593824</v>
      </c>
      <c r="N13" s="69">
        <f t="shared" si="4"/>
        <v>0</v>
      </c>
      <c r="O13" s="70">
        <f t="shared" si="5"/>
        <v>0</v>
      </c>
      <c r="P13" s="71">
        <f>N13+O13</f>
        <v>0</v>
      </c>
      <c r="Q13" s="72">
        <v>2</v>
      </c>
      <c r="R13" s="73">
        <f t="shared" si="6"/>
        <v>68.65</v>
      </c>
      <c r="S13" s="71">
        <f t="shared" si="7"/>
        <v>5</v>
      </c>
      <c r="T13" s="72">
        <v>2</v>
      </c>
    </row>
    <row r="14" spans="1:20" s="74" customFormat="1" ht="15">
      <c r="A14" s="142">
        <v>5</v>
      </c>
      <c r="B14" s="141" t="s">
        <v>98</v>
      </c>
      <c r="C14" s="141" t="s">
        <v>103</v>
      </c>
      <c r="D14" s="67"/>
      <c r="E14" s="68">
        <v>29.84</v>
      </c>
      <c r="F14" s="68">
        <f t="shared" si="0"/>
        <v>4.2560321715817695</v>
      </c>
      <c r="G14" s="69">
        <f t="shared" si="1"/>
        <v>0</v>
      </c>
      <c r="H14" s="70">
        <f t="shared" si="2"/>
        <v>0</v>
      </c>
      <c r="I14" s="71">
        <f>G14+H14</f>
        <v>0</v>
      </c>
      <c r="J14" s="72">
        <v>1</v>
      </c>
      <c r="K14" s="67"/>
      <c r="L14" s="68">
        <v>36.6</v>
      </c>
      <c r="M14" s="68">
        <f t="shared" si="3"/>
        <v>3.715846994535519</v>
      </c>
      <c r="N14" s="69">
        <f t="shared" si="4"/>
        <v>0</v>
      </c>
      <c r="O14" s="70">
        <f t="shared" si="5"/>
        <v>0</v>
      </c>
      <c r="P14" s="71">
        <f>N14+O14</f>
        <v>0</v>
      </c>
      <c r="Q14" s="72">
        <v>3</v>
      </c>
      <c r="R14" s="73">
        <f t="shared" si="6"/>
        <v>66.44</v>
      </c>
      <c r="S14" s="71">
        <f t="shared" si="7"/>
        <v>0</v>
      </c>
      <c r="T14" s="72">
        <v>1</v>
      </c>
    </row>
    <row r="15" spans="1:20" s="74" customFormat="1" ht="15">
      <c r="A15" s="142">
        <v>6</v>
      </c>
      <c r="B15" s="141" t="s">
        <v>99</v>
      </c>
      <c r="C15" s="141" t="s">
        <v>104</v>
      </c>
      <c r="D15" s="67"/>
      <c r="E15" s="68">
        <v>31.09</v>
      </c>
      <c r="F15" s="68">
        <f t="shared" si="0"/>
        <v>4.084914763589579</v>
      </c>
      <c r="G15" s="69">
        <f t="shared" si="1"/>
        <v>0</v>
      </c>
      <c r="H15" s="70">
        <f t="shared" si="2"/>
        <v>0</v>
      </c>
      <c r="I15" s="71">
        <f>G15+H15</f>
        <v>0</v>
      </c>
      <c r="J15" s="72">
        <v>2</v>
      </c>
      <c r="K15" s="67">
        <v>2</v>
      </c>
      <c r="L15" s="68">
        <v>35.37</v>
      </c>
      <c r="M15" s="68">
        <f t="shared" si="3"/>
        <v>3.845066440486288</v>
      </c>
      <c r="N15" s="69">
        <f t="shared" si="4"/>
        <v>10</v>
      </c>
      <c r="O15" s="70">
        <f t="shared" si="5"/>
        <v>0</v>
      </c>
      <c r="P15" s="71">
        <f>N15+O15</f>
        <v>10</v>
      </c>
      <c r="Q15" s="72">
        <v>4</v>
      </c>
      <c r="R15" s="73">
        <f t="shared" si="6"/>
        <v>66.46</v>
      </c>
      <c r="S15" s="71">
        <f t="shared" si="7"/>
        <v>10</v>
      </c>
      <c r="T15" s="72">
        <v>3</v>
      </c>
    </row>
    <row r="16" spans="1:20" s="74" customFormat="1" ht="15">
      <c r="A16" s="142">
        <v>7</v>
      </c>
      <c r="B16" s="140" t="s">
        <v>128</v>
      </c>
      <c r="C16" s="140" t="s">
        <v>129</v>
      </c>
      <c r="D16" s="67" t="s">
        <v>333</v>
      </c>
      <c r="E16" s="68"/>
      <c r="F16" s="68" t="e">
        <f t="shared" si="0"/>
        <v>#DIV/0!</v>
      </c>
      <c r="G16" s="69" t="e">
        <f t="shared" si="1"/>
        <v>#VALUE!</v>
      </c>
      <c r="H16" s="70">
        <f t="shared" si="2"/>
        <v>0</v>
      </c>
      <c r="I16" s="71">
        <v>50</v>
      </c>
      <c r="J16" s="72"/>
      <c r="K16" s="67"/>
      <c r="L16" s="68">
        <v>28.34</v>
      </c>
      <c r="M16" s="68">
        <f t="shared" si="3"/>
        <v>4.798870853916726</v>
      </c>
      <c r="N16" s="69">
        <f t="shared" si="4"/>
        <v>0</v>
      </c>
      <c r="O16" s="70">
        <f t="shared" si="5"/>
        <v>0</v>
      </c>
      <c r="P16" s="71">
        <f>N16+O16</f>
        <v>0</v>
      </c>
      <c r="Q16" s="72">
        <v>1</v>
      </c>
      <c r="R16" s="73">
        <f t="shared" si="6"/>
        <v>28.34</v>
      </c>
      <c r="S16" s="71">
        <f t="shared" si="7"/>
        <v>50</v>
      </c>
      <c r="T16" s="72">
        <v>4</v>
      </c>
    </row>
    <row r="17" spans="1:20" s="74" customFormat="1" ht="15.75">
      <c r="A17" s="76"/>
      <c r="B17" s="350" t="s">
        <v>26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</row>
    <row r="18" spans="1:20" s="74" customFormat="1" ht="20.25" customHeight="1">
      <c r="A18" s="142">
        <v>8</v>
      </c>
      <c r="B18" s="141" t="s">
        <v>105</v>
      </c>
      <c r="C18" s="141" t="s">
        <v>108</v>
      </c>
      <c r="D18" s="67" t="s">
        <v>333</v>
      </c>
      <c r="E18" s="68"/>
      <c r="F18" s="68" t="e">
        <f>$E$5/E18</f>
        <v>#DIV/0!</v>
      </c>
      <c r="G18" s="69" t="e">
        <f>IF(OR(D18="diskv.",D18="n"),50,5*D18)</f>
        <v>#VALUE!</v>
      </c>
      <c r="H18" s="70">
        <f>IF(E18="-","-",(IF(E18&gt;I$6,"diskv.",IF(E18&gt;G$6,E18-G$6,0))))</f>
        <v>0</v>
      </c>
      <c r="I18" s="71">
        <v>50</v>
      </c>
      <c r="J18" s="72"/>
      <c r="K18" s="67" t="s">
        <v>333</v>
      </c>
      <c r="L18" s="68"/>
      <c r="M18" s="68" t="e">
        <f>$M$5/L18</f>
        <v>#DIV/0!</v>
      </c>
      <c r="N18" s="69" t="e">
        <f>IF(OR(K18="diskv.",K18="n"),50,5*K18)</f>
        <v>#VALUE!</v>
      </c>
      <c r="O18" s="70">
        <f>IF(L18="-","-",(IF(L18&gt;P$6,"diskv.",IF(L18&gt;N$6,L18-N$6,0))))</f>
        <v>0</v>
      </c>
      <c r="P18" s="71">
        <v>50</v>
      </c>
      <c r="Q18" s="72"/>
      <c r="R18" s="73">
        <f>E18+L18</f>
        <v>0</v>
      </c>
      <c r="S18" s="71">
        <f>I18+P18</f>
        <v>100</v>
      </c>
      <c r="T18" s="72"/>
    </row>
    <row r="19" spans="1:20" s="74" customFormat="1" ht="15">
      <c r="A19" s="142">
        <v>9</v>
      </c>
      <c r="B19" s="140" t="s">
        <v>106</v>
      </c>
      <c r="C19" s="140" t="s">
        <v>109</v>
      </c>
      <c r="D19" s="67">
        <v>1</v>
      </c>
      <c r="E19" s="68">
        <v>35.19</v>
      </c>
      <c r="F19" s="68">
        <f>$E$5/E19</f>
        <v>3.6089798238135837</v>
      </c>
      <c r="G19" s="69">
        <f>IF(OR(D19="diskv.",D19="n"),50,5*D19)</f>
        <v>5</v>
      </c>
      <c r="H19" s="70">
        <f>IF(E19="-","-",(IF(E19&gt;I$6,"diskv.",IF(E19&gt;G$6,E19-G$6,0))))</f>
        <v>0</v>
      </c>
      <c r="I19" s="71">
        <f>G19+H19</f>
        <v>5</v>
      </c>
      <c r="J19" s="72">
        <v>1</v>
      </c>
      <c r="K19" s="67">
        <v>1</v>
      </c>
      <c r="L19" s="68">
        <v>28.31</v>
      </c>
      <c r="M19" s="68">
        <f>$M$5/L19</f>
        <v>4.80395619922289</v>
      </c>
      <c r="N19" s="69">
        <f>IF(OR(K19="diskv.",K19="n"),50,5*K19)</f>
        <v>5</v>
      </c>
      <c r="O19" s="70">
        <f>IF(L19="-","-",(IF(L19&gt;P$6,"diskv.",IF(L19&gt;N$6,L19-N$6,0))))</f>
        <v>0</v>
      </c>
      <c r="P19" s="71">
        <f>N19+O19</f>
        <v>5</v>
      </c>
      <c r="Q19" s="72">
        <v>1</v>
      </c>
      <c r="R19" s="73">
        <f>E19+L19</f>
        <v>63.5</v>
      </c>
      <c r="S19" s="71">
        <f>I19+P19</f>
        <v>10</v>
      </c>
      <c r="T19" s="72">
        <v>1</v>
      </c>
    </row>
    <row r="20" spans="1:20" s="74" customFormat="1" ht="18.75" customHeight="1">
      <c r="A20" s="142">
        <v>10</v>
      </c>
      <c r="B20" s="140" t="s">
        <v>107</v>
      </c>
      <c r="C20" s="140" t="s">
        <v>110</v>
      </c>
      <c r="D20" s="67" t="s">
        <v>333</v>
      </c>
      <c r="E20" s="68"/>
      <c r="F20" s="68" t="e">
        <f>$E$5/E20</f>
        <v>#DIV/0!</v>
      </c>
      <c r="G20" s="69" t="e">
        <f>IF(OR(D20="diskv.",D20="n"),50,5*D20)</f>
        <v>#VALUE!</v>
      </c>
      <c r="H20" s="70">
        <f>IF(E20="-","-",(IF(E20&gt;I$6,"diskv.",IF(E20&gt;G$6,E20-G$6,0))))</f>
        <v>0</v>
      </c>
      <c r="I20" s="71">
        <v>50</v>
      </c>
      <c r="J20" s="77"/>
      <c r="K20" s="67">
        <v>1</v>
      </c>
      <c r="L20" s="68">
        <v>41.12</v>
      </c>
      <c r="M20" s="68">
        <f>$M$5/L20</f>
        <v>3.3073929961089497</v>
      </c>
      <c r="N20" s="69">
        <f>IF(OR(K20="diskv.",K20="n"),50,5*K20)</f>
        <v>5</v>
      </c>
      <c r="O20" s="70">
        <f>IF(L20="-","-",(IF(L20&gt;P$6,"diskv.",IF(L20&gt;N$6,L20-N$6,0))))</f>
        <v>0</v>
      </c>
      <c r="P20" s="71">
        <f>N20+O20</f>
        <v>5</v>
      </c>
      <c r="Q20" s="77">
        <v>2</v>
      </c>
      <c r="R20" s="73">
        <f>E20+L20</f>
        <v>41.12</v>
      </c>
      <c r="S20" s="71">
        <f>I20+P20</f>
        <v>55</v>
      </c>
      <c r="T20" s="72">
        <v>2</v>
      </c>
    </row>
    <row r="21" spans="1:20" s="74" customFormat="1" ht="15.75">
      <c r="A21" s="76"/>
      <c r="B21" s="350" t="s">
        <v>23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</row>
    <row r="22" spans="1:20" s="74" customFormat="1" ht="15">
      <c r="A22" s="142">
        <v>11</v>
      </c>
      <c r="B22" s="141" t="s">
        <v>111</v>
      </c>
      <c r="C22" s="141" t="s">
        <v>119</v>
      </c>
      <c r="D22" s="67"/>
      <c r="E22" s="68">
        <v>26.47</v>
      </c>
      <c r="F22" s="68">
        <f>$E$5/E22</f>
        <v>4.797884397431054</v>
      </c>
      <c r="G22" s="69">
        <f>IF(OR(D22="diskv.",D22="n"),50,5*D22)</f>
        <v>0</v>
      </c>
      <c r="H22" s="70">
        <f>IF(E22="-","-",(IF(E22&gt;I$6,"diskv.",IF(E22&gt;G$6,E22-G$6,0))))</f>
        <v>0</v>
      </c>
      <c r="I22" s="71">
        <f>G22+H22</f>
        <v>0</v>
      </c>
      <c r="J22" s="77">
        <v>2</v>
      </c>
      <c r="K22" s="67"/>
      <c r="L22" s="68">
        <v>29.41</v>
      </c>
      <c r="M22" s="68">
        <f>$M$5/L22</f>
        <v>4.624277456647399</v>
      </c>
      <c r="N22" s="69">
        <f>IF(OR(K22="diskv.",K22="n"),50,5*K22)</f>
        <v>0</v>
      </c>
      <c r="O22" s="70">
        <f>IF(L22="-","-",(IF(L22&gt;P$6,"diskv.",IF(L22&gt;N$6,L22-N$6,0))))</f>
        <v>0</v>
      </c>
      <c r="P22" s="71">
        <f>N22+O22</f>
        <v>0</v>
      </c>
      <c r="Q22" s="77">
        <v>2</v>
      </c>
      <c r="R22" s="73">
        <f>E22+L22</f>
        <v>55.879999999999995</v>
      </c>
      <c r="S22" s="71">
        <f>I22+P22</f>
        <v>0</v>
      </c>
      <c r="T22" s="72">
        <v>2</v>
      </c>
    </row>
    <row r="23" spans="1:20" s="74" customFormat="1" ht="15">
      <c r="A23" s="142">
        <v>12</v>
      </c>
      <c r="B23" s="141" t="s">
        <v>112</v>
      </c>
      <c r="C23" s="141" t="s">
        <v>120</v>
      </c>
      <c r="D23" s="67" t="s">
        <v>333</v>
      </c>
      <c r="E23" s="68"/>
      <c r="F23" s="68" t="e">
        <f aca="true" t="shared" si="8" ref="F23:F30">$E$5/E23</f>
        <v>#DIV/0!</v>
      </c>
      <c r="G23" s="69" t="e">
        <f aca="true" t="shared" si="9" ref="G23:G30">IF(OR(D23="diskv.",D23="n"),50,5*D23)</f>
        <v>#VALUE!</v>
      </c>
      <c r="H23" s="70">
        <f aca="true" t="shared" si="10" ref="H23:H30">IF(E23="-","-",(IF(E23&gt;I$6,"diskv.",IF(E23&gt;G$6,E23-G$6,0))))</f>
        <v>0</v>
      </c>
      <c r="I23" s="71">
        <v>50</v>
      </c>
      <c r="J23" s="77"/>
      <c r="K23" s="67">
        <v>3</v>
      </c>
      <c r="L23" s="68">
        <v>33.31</v>
      </c>
      <c r="M23" s="68">
        <f aca="true" t="shared" si="11" ref="M23:M30">$M$5/L23</f>
        <v>4.08285800060042</v>
      </c>
      <c r="N23" s="69">
        <f aca="true" t="shared" si="12" ref="N23:N30">IF(OR(K23="diskv.",K23="n"),50,5*K23)</f>
        <v>15</v>
      </c>
      <c r="O23" s="70">
        <f aca="true" t="shared" si="13" ref="O23:O30">IF(L23="-","-",(IF(L23&gt;P$6,"diskv.",IF(L23&gt;N$6,L23-N$6,0))))</f>
        <v>0</v>
      </c>
      <c r="P23" s="71">
        <f aca="true" t="shared" si="14" ref="P23:P30">N23+O23</f>
        <v>15</v>
      </c>
      <c r="Q23" s="77">
        <v>8</v>
      </c>
      <c r="R23" s="73">
        <f aca="true" t="shared" si="15" ref="R23:R30">E23+L23</f>
        <v>33.31</v>
      </c>
      <c r="S23" s="71">
        <f aca="true" t="shared" si="16" ref="S23:S30">I23+P23</f>
        <v>65</v>
      </c>
      <c r="T23" s="72">
        <v>8</v>
      </c>
    </row>
    <row r="24" spans="1:20" s="74" customFormat="1" ht="18" customHeight="1">
      <c r="A24" s="142">
        <v>13</v>
      </c>
      <c r="B24" s="141" t="s">
        <v>113</v>
      </c>
      <c r="C24" s="141" t="s">
        <v>121</v>
      </c>
      <c r="D24" s="67" t="s">
        <v>333</v>
      </c>
      <c r="E24" s="68"/>
      <c r="F24" s="68" t="e">
        <f t="shared" si="8"/>
        <v>#DIV/0!</v>
      </c>
      <c r="G24" s="69" t="e">
        <f t="shared" si="9"/>
        <v>#VALUE!</v>
      </c>
      <c r="H24" s="70">
        <f t="shared" si="10"/>
        <v>0</v>
      </c>
      <c r="I24" s="71">
        <v>50</v>
      </c>
      <c r="J24" s="77"/>
      <c r="K24" s="67" t="s">
        <v>333</v>
      </c>
      <c r="L24" s="68"/>
      <c r="M24" s="68" t="e">
        <f t="shared" si="11"/>
        <v>#DIV/0!</v>
      </c>
      <c r="N24" s="69" t="e">
        <f t="shared" si="12"/>
        <v>#VALUE!</v>
      </c>
      <c r="O24" s="70">
        <f t="shared" si="13"/>
        <v>0</v>
      </c>
      <c r="P24" s="71">
        <v>50</v>
      </c>
      <c r="Q24" s="77"/>
      <c r="R24" s="73">
        <f t="shared" si="15"/>
        <v>0</v>
      </c>
      <c r="S24" s="71">
        <f t="shared" si="16"/>
        <v>100</v>
      </c>
      <c r="T24" s="72" t="s">
        <v>338</v>
      </c>
    </row>
    <row r="25" spans="1:20" s="74" customFormat="1" ht="15">
      <c r="A25" s="142">
        <v>14</v>
      </c>
      <c r="B25" s="140" t="s">
        <v>114</v>
      </c>
      <c r="C25" s="140" t="s">
        <v>122</v>
      </c>
      <c r="D25" s="67" t="s">
        <v>333</v>
      </c>
      <c r="E25" s="68"/>
      <c r="F25" s="68" t="e">
        <f t="shared" si="8"/>
        <v>#DIV/0!</v>
      </c>
      <c r="G25" s="69" t="e">
        <f t="shared" si="9"/>
        <v>#VALUE!</v>
      </c>
      <c r="H25" s="70">
        <f t="shared" si="10"/>
        <v>0</v>
      </c>
      <c r="I25" s="71">
        <v>50</v>
      </c>
      <c r="J25" s="77"/>
      <c r="K25" s="67">
        <v>2</v>
      </c>
      <c r="L25" s="68">
        <v>35.78</v>
      </c>
      <c r="M25" s="68">
        <f t="shared" si="11"/>
        <v>3.801006148686417</v>
      </c>
      <c r="N25" s="69">
        <f t="shared" si="12"/>
        <v>10</v>
      </c>
      <c r="O25" s="70">
        <f t="shared" si="13"/>
        <v>0</v>
      </c>
      <c r="P25" s="71">
        <f t="shared" si="14"/>
        <v>10</v>
      </c>
      <c r="Q25" s="77">
        <v>7</v>
      </c>
      <c r="R25" s="73">
        <f t="shared" si="15"/>
        <v>35.78</v>
      </c>
      <c r="S25" s="71">
        <f t="shared" si="16"/>
        <v>60</v>
      </c>
      <c r="T25" s="77">
        <v>7</v>
      </c>
    </row>
    <row r="26" spans="1:20" s="74" customFormat="1" ht="15">
      <c r="A26" s="142">
        <v>15</v>
      </c>
      <c r="B26" s="140" t="s">
        <v>37</v>
      </c>
      <c r="C26" s="140" t="s">
        <v>123</v>
      </c>
      <c r="D26" s="67">
        <v>1</v>
      </c>
      <c r="E26" s="68">
        <v>24.46</v>
      </c>
      <c r="F26" s="68">
        <f t="shared" si="8"/>
        <v>5.192150449713818</v>
      </c>
      <c r="G26" s="69">
        <f t="shared" si="9"/>
        <v>5</v>
      </c>
      <c r="H26" s="70">
        <f t="shared" si="10"/>
        <v>0</v>
      </c>
      <c r="I26" s="71">
        <f>G26+H26</f>
        <v>5</v>
      </c>
      <c r="J26" s="77">
        <v>4</v>
      </c>
      <c r="K26" s="67">
        <v>1</v>
      </c>
      <c r="L26" s="68">
        <v>27.71</v>
      </c>
      <c r="M26" s="68">
        <f t="shared" si="11"/>
        <v>4.9079754601226995</v>
      </c>
      <c r="N26" s="69">
        <f t="shared" si="12"/>
        <v>5</v>
      </c>
      <c r="O26" s="70">
        <f t="shared" si="13"/>
        <v>0</v>
      </c>
      <c r="P26" s="71">
        <f t="shared" si="14"/>
        <v>5</v>
      </c>
      <c r="Q26" s="77">
        <v>5</v>
      </c>
      <c r="R26" s="73">
        <f t="shared" si="15"/>
        <v>52.17</v>
      </c>
      <c r="S26" s="71">
        <f t="shared" si="16"/>
        <v>10</v>
      </c>
      <c r="T26" s="77">
        <v>4</v>
      </c>
    </row>
    <row r="27" spans="1:20" ht="15">
      <c r="A27" s="142">
        <v>16</v>
      </c>
      <c r="B27" s="140" t="s">
        <v>34</v>
      </c>
      <c r="C27" s="140" t="s">
        <v>118</v>
      </c>
      <c r="D27" s="67" t="s">
        <v>333</v>
      </c>
      <c r="E27" s="68"/>
      <c r="F27" s="68" t="e">
        <f t="shared" si="8"/>
        <v>#DIV/0!</v>
      </c>
      <c r="G27" s="69" t="e">
        <f t="shared" si="9"/>
        <v>#VALUE!</v>
      </c>
      <c r="H27" s="70">
        <f t="shared" si="10"/>
        <v>0</v>
      </c>
      <c r="I27" s="71">
        <v>50</v>
      </c>
      <c r="J27" s="77"/>
      <c r="K27" s="67">
        <v>1</v>
      </c>
      <c r="L27" s="68">
        <v>43.01</v>
      </c>
      <c r="M27" s="68">
        <f t="shared" si="11"/>
        <v>3.1620553359683794</v>
      </c>
      <c r="N27" s="69">
        <f t="shared" si="12"/>
        <v>5</v>
      </c>
      <c r="O27" s="70">
        <f t="shared" si="13"/>
        <v>0</v>
      </c>
      <c r="P27" s="71">
        <f t="shared" si="14"/>
        <v>5</v>
      </c>
      <c r="Q27" s="77">
        <v>6</v>
      </c>
      <c r="R27" s="73">
        <f t="shared" si="15"/>
        <v>43.01</v>
      </c>
      <c r="S27" s="71">
        <f t="shared" si="16"/>
        <v>55</v>
      </c>
      <c r="T27" s="77">
        <v>6</v>
      </c>
    </row>
    <row r="28" spans="1:20" ht="15">
      <c r="A28" s="142">
        <v>18</v>
      </c>
      <c r="B28" s="140" t="s">
        <v>116</v>
      </c>
      <c r="C28" s="140" t="s">
        <v>125</v>
      </c>
      <c r="D28" s="67">
        <v>0</v>
      </c>
      <c r="E28" s="68">
        <v>21.93</v>
      </c>
      <c r="F28" s="68">
        <f t="shared" si="8"/>
        <v>5.791153670770634</v>
      </c>
      <c r="G28" s="69">
        <f t="shared" si="9"/>
        <v>0</v>
      </c>
      <c r="H28" s="70">
        <f t="shared" si="10"/>
        <v>0</v>
      </c>
      <c r="I28" s="71">
        <f>G28+H28</f>
        <v>0</v>
      </c>
      <c r="J28" s="77">
        <v>1</v>
      </c>
      <c r="K28" s="67"/>
      <c r="L28" s="68">
        <v>25.85</v>
      </c>
      <c r="M28" s="68">
        <f t="shared" si="11"/>
        <v>5.261121856866537</v>
      </c>
      <c r="N28" s="69">
        <f t="shared" si="12"/>
        <v>0</v>
      </c>
      <c r="O28" s="70">
        <f t="shared" si="13"/>
        <v>0</v>
      </c>
      <c r="P28" s="71">
        <f t="shared" si="14"/>
        <v>0</v>
      </c>
      <c r="Q28" s="77">
        <v>1</v>
      </c>
      <c r="R28" s="73">
        <f t="shared" si="15"/>
        <v>47.78</v>
      </c>
      <c r="S28" s="71">
        <f t="shared" si="16"/>
        <v>0</v>
      </c>
      <c r="T28" s="77">
        <v>1</v>
      </c>
    </row>
    <row r="29" spans="1:20" ht="15">
      <c r="A29" s="142">
        <v>19</v>
      </c>
      <c r="B29" s="140" t="s">
        <v>117</v>
      </c>
      <c r="C29" s="140" t="s">
        <v>126</v>
      </c>
      <c r="D29" s="67">
        <v>2</v>
      </c>
      <c r="E29" s="68">
        <v>51.22</v>
      </c>
      <c r="F29" s="68">
        <f t="shared" si="8"/>
        <v>2.479500195236236</v>
      </c>
      <c r="G29" s="69">
        <f t="shared" si="9"/>
        <v>10</v>
      </c>
      <c r="H29" s="70">
        <f t="shared" si="10"/>
        <v>6.219999999999999</v>
      </c>
      <c r="I29" s="71">
        <f>G29+H29</f>
        <v>16.22</v>
      </c>
      <c r="J29" s="77">
        <v>5</v>
      </c>
      <c r="K29" s="67"/>
      <c r="L29" s="68">
        <v>47.65</v>
      </c>
      <c r="M29" s="68">
        <f t="shared" si="11"/>
        <v>2.8541448058761807</v>
      </c>
      <c r="N29" s="69">
        <f t="shared" si="12"/>
        <v>0</v>
      </c>
      <c r="O29" s="70">
        <f t="shared" si="13"/>
        <v>0</v>
      </c>
      <c r="P29" s="71">
        <f t="shared" si="14"/>
        <v>0</v>
      </c>
      <c r="Q29" s="77">
        <v>3</v>
      </c>
      <c r="R29" s="73">
        <f t="shared" si="15"/>
        <v>98.87</v>
      </c>
      <c r="S29" s="71">
        <f t="shared" si="16"/>
        <v>16.22</v>
      </c>
      <c r="T29" s="77">
        <v>5</v>
      </c>
    </row>
    <row r="30" spans="1:20" ht="15">
      <c r="A30" s="142">
        <v>119</v>
      </c>
      <c r="B30" s="140" t="s">
        <v>34</v>
      </c>
      <c r="C30" s="140" t="s">
        <v>127</v>
      </c>
      <c r="D30" s="67"/>
      <c r="E30" s="68">
        <v>48.32</v>
      </c>
      <c r="F30" s="68">
        <f t="shared" si="8"/>
        <v>2.6283112582781456</v>
      </c>
      <c r="G30" s="69">
        <f t="shared" si="9"/>
        <v>0</v>
      </c>
      <c r="H30" s="70">
        <f t="shared" si="10"/>
        <v>3.3200000000000003</v>
      </c>
      <c r="I30" s="71">
        <f>G30+H30</f>
        <v>3.3200000000000003</v>
      </c>
      <c r="J30" s="77">
        <v>3</v>
      </c>
      <c r="K30" s="67"/>
      <c r="L30" s="68">
        <v>49.25</v>
      </c>
      <c r="M30" s="68">
        <f t="shared" si="11"/>
        <v>2.761421319796954</v>
      </c>
      <c r="N30" s="69">
        <f t="shared" si="12"/>
        <v>0</v>
      </c>
      <c r="O30" s="70">
        <f t="shared" si="13"/>
        <v>1.25</v>
      </c>
      <c r="P30" s="71">
        <f t="shared" si="14"/>
        <v>1.25</v>
      </c>
      <c r="Q30" s="77">
        <v>4</v>
      </c>
      <c r="R30" s="73">
        <f t="shared" si="15"/>
        <v>97.57</v>
      </c>
      <c r="S30" s="71">
        <f t="shared" si="16"/>
        <v>4.57</v>
      </c>
      <c r="T30" s="77">
        <v>3</v>
      </c>
    </row>
  </sheetData>
  <sheetProtection/>
  <mergeCells count="20">
    <mergeCell ref="T7:T8"/>
    <mergeCell ref="B10:T10"/>
    <mergeCell ref="B17:T17"/>
    <mergeCell ref="B21:T21"/>
    <mergeCell ref="G7:I7"/>
    <mergeCell ref="K7:K8"/>
    <mergeCell ref="L7:L8"/>
    <mergeCell ref="N7:P7"/>
    <mergeCell ref="R7:R8"/>
    <mergeCell ref="S7:S8"/>
    <mergeCell ref="K5:L5"/>
    <mergeCell ref="A6:A8"/>
    <mergeCell ref="B6:C6"/>
    <mergeCell ref="J6:J8"/>
    <mergeCell ref="Q6:Q8"/>
    <mergeCell ref="R6:T6"/>
    <mergeCell ref="B7:B8"/>
    <mergeCell ref="C7:C8"/>
    <mergeCell ref="D7:D8"/>
    <mergeCell ref="E7:E8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zoomScale="90" zoomScaleNormal="90" zoomScalePageLayoutView="0" workbookViewId="0" topLeftCell="A6">
      <selection activeCell="K29" sqref="K29"/>
    </sheetView>
  </sheetViews>
  <sheetFormatPr defaultColWidth="10.28125" defaultRowHeight="12.75"/>
  <cols>
    <col min="1" max="1" width="7.140625" style="58" customWidth="1"/>
    <col min="2" max="2" width="19.7109375" style="58" customWidth="1"/>
    <col min="3" max="3" width="34.28125" style="58" customWidth="1"/>
    <col min="4" max="4" width="7.00390625" style="58" customWidth="1"/>
    <col min="5" max="5" width="6.8515625" style="58" customWidth="1"/>
    <col min="6" max="6" width="10.28125" style="58" customWidth="1"/>
    <col min="7" max="7" width="7.57421875" style="58" customWidth="1"/>
    <col min="8" max="8" width="5.57421875" style="58" customWidth="1"/>
    <col min="9" max="9" width="8.421875" style="58" customWidth="1"/>
    <col min="10" max="10" width="4.57421875" style="58" customWidth="1"/>
    <col min="11" max="11" width="5.421875" style="58" customWidth="1"/>
    <col min="12" max="15" width="10.28125" style="58" customWidth="1"/>
    <col min="16" max="16" width="8.28125" style="58" customWidth="1"/>
    <col min="17" max="17" width="6.57421875" style="58" customWidth="1"/>
    <col min="18" max="19" width="7.57421875" style="58" customWidth="1"/>
    <col min="20" max="16384" width="10.28125" style="58" customWidth="1"/>
  </cols>
  <sheetData>
    <row r="2" spans="1:20" ht="25.5">
      <c r="A2" s="53"/>
      <c r="B2" s="54" t="s">
        <v>40</v>
      </c>
      <c r="C2" s="55"/>
      <c r="D2" s="112" t="s">
        <v>27</v>
      </c>
      <c r="E2" s="113"/>
      <c r="F2" s="113"/>
      <c r="G2" s="113"/>
      <c r="H2" s="113"/>
      <c r="I2" s="113"/>
      <c r="J2" s="113"/>
      <c r="K2" s="113"/>
      <c r="L2" s="81" t="s">
        <v>131</v>
      </c>
      <c r="M2" s="81"/>
      <c r="N2" s="113"/>
      <c r="O2" s="57"/>
      <c r="P2" s="53"/>
      <c r="Q2" s="56"/>
      <c r="R2" s="56"/>
      <c r="S2" s="56"/>
      <c r="T2" s="56"/>
    </row>
    <row r="3" spans="1:20" ht="18.75">
      <c r="A3" s="53"/>
      <c r="B3" s="79" t="s">
        <v>22</v>
      </c>
      <c r="C3" s="55"/>
      <c r="D3" s="53"/>
      <c r="E3" s="53"/>
      <c r="F3" s="53"/>
      <c r="G3" s="53"/>
      <c r="H3" s="53"/>
      <c r="I3" s="53"/>
      <c r="J3" s="56"/>
      <c r="K3" s="53"/>
      <c r="L3" s="53"/>
      <c r="M3" s="53"/>
      <c r="N3" s="53"/>
      <c r="O3" s="53"/>
      <c r="P3" s="53"/>
      <c r="Q3" s="56"/>
      <c r="R3" s="56"/>
      <c r="S3" s="56"/>
      <c r="T3" s="56"/>
    </row>
    <row r="4" spans="1:20" s="52" customFormat="1" ht="15.75">
      <c r="A4" s="85"/>
      <c r="B4" s="59"/>
      <c r="C4" s="78"/>
      <c r="D4" s="82" t="s">
        <v>49</v>
      </c>
      <c r="E4" s="83"/>
      <c r="F4" s="84"/>
      <c r="G4" s="85"/>
      <c r="H4" s="85"/>
      <c r="I4" s="85"/>
      <c r="J4" s="85"/>
      <c r="K4" s="85"/>
      <c r="L4" s="86" t="s">
        <v>49</v>
      </c>
      <c r="M4" s="83"/>
      <c r="N4" s="84"/>
      <c r="O4" s="85"/>
      <c r="P4" s="85"/>
      <c r="Q4" s="85"/>
      <c r="R4" s="85"/>
      <c r="S4" s="85"/>
      <c r="T4" s="85"/>
    </row>
    <row r="5" spans="1:17" s="52" customFormat="1" ht="15.75" customHeight="1" thickBot="1">
      <c r="A5" s="85"/>
      <c r="B5" s="59"/>
      <c r="C5" s="78"/>
      <c r="D5" s="87" t="s">
        <v>3</v>
      </c>
      <c r="E5" s="88">
        <v>179</v>
      </c>
      <c r="F5" s="89" t="s">
        <v>24</v>
      </c>
      <c r="G5" s="85" t="s">
        <v>14</v>
      </c>
      <c r="H5" s="90">
        <v>3</v>
      </c>
      <c r="I5" s="91" t="s">
        <v>0</v>
      </c>
      <c r="J5" s="78"/>
      <c r="K5" s="334" t="s">
        <v>3</v>
      </c>
      <c r="L5" s="334"/>
      <c r="M5" s="88">
        <v>180</v>
      </c>
      <c r="N5" s="89" t="s">
        <v>24</v>
      </c>
      <c r="O5" s="85" t="s">
        <v>14</v>
      </c>
      <c r="P5" s="90">
        <v>3</v>
      </c>
      <c r="Q5" s="91" t="s">
        <v>0</v>
      </c>
    </row>
    <row r="6" spans="1:20" s="120" customFormat="1" ht="14.25" customHeight="1" thickBot="1" thickTop="1">
      <c r="A6" s="335" t="s">
        <v>6</v>
      </c>
      <c r="B6" s="336"/>
      <c r="C6" s="336"/>
      <c r="D6" s="114"/>
      <c r="E6" s="115" t="s">
        <v>7</v>
      </c>
      <c r="F6" s="115"/>
      <c r="G6" s="116">
        <v>59</v>
      </c>
      <c r="H6" s="117"/>
      <c r="I6" s="118">
        <v>118</v>
      </c>
      <c r="J6" s="337" t="s">
        <v>1</v>
      </c>
      <c r="K6" s="119"/>
      <c r="L6" s="115" t="s">
        <v>7</v>
      </c>
      <c r="M6" s="115"/>
      <c r="N6" s="116">
        <f>M5/P5</f>
        <v>60</v>
      </c>
      <c r="O6" s="117"/>
      <c r="P6" s="118">
        <v>120</v>
      </c>
      <c r="Q6" s="338" t="s">
        <v>1</v>
      </c>
      <c r="R6" s="339" t="s">
        <v>19</v>
      </c>
      <c r="S6" s="340"/>
      <c r="T6" s="341"/>
    </row>
    <row r="7" spans="1:20" s="120" customFormat="1" ht="16.5" thickBot="1" thickTop="1">
      <c r="A7" s="335"/>
      <c r="B7" s="342" t="s">
        <v>4</v>
      </c>
      <c r="C7" s="342" t="s">
        <v>5</v>
      </c>
      <c r="D7" s="343" t="s">
        <v>8</v>
      </c>
      <c r="E7" s="344" t="s">
        <v>10</v>
      </c>
      <c r="F7" s="121" t="s">
        <v>16</v>
      </c>
      <c r="G7" s="351" t="s">
        <v>9</v>
      </c>
      <c r="H7" s="352"/>
      <c r="I7" s="353"/>
      <c r="J7" s="337"/>
      <c r="K7" s="343" t="s">
        <v>8</v>
      </c>
      <c r="L7" s="354" t="s">
        <v>10</v>
      </c>
      <c r="M7" s="121" t="s">
        <v>16</v>
      </c>
      <c r="N7" s="351" t="s">
        <v>9</v>
      </c>
      <c r="O7" s="352"/>
      <c r="P7" s="353"/>
      <c r="Q7" s="338"/>
      <c r="R7" s="355" t="s">
        <v>20</v>
      </c>
      <c r="S7" s="357" t="s">
        <v>21</v>
      </c>
      <c r="T7" s="345" t="s">
        <v>15</v>
      </c>
    </row>
    <row r="8" spans="1:20" s="120" customFormat="1" ht="18.75" customHeight="1" thickBot="1" thickTop="1">
      <c r="A8" s="335"/>
      <c r="B8" s="342"/>
      <c r="C8" s="342"/>
      <c r="D8" s="343"/>
      <c r="E8" s="344"/>
      <c r="F8" s="122" t="s">
        <v>0</v>
      </c>
      <c r="G8" s="123" t="s">
        <v>12</v>
      </c>
      <c r="H8" s="124" t="s">
        <v>13</v>
      </c>
      <c r="I8" s="125" t="s">
        <v>11</v>
      </c>
      <c r="J8" s="337"/>
      <c r="K8" s="343"/>
      <c r="L8" s="354"/>
      <c r="M8" s="126" t="s">
        <v>0</v>
      </c>
      <c r="N8" s="123" t="s">
        <v>12</v>
      </c>
      <c r="O8" s="124" t="s">
        <v>13</v>
      </c>
      <c r="P8" s="127" t="s">
        <v>11</v>
      </c>
      <c r="Q8" s="338"/>
      <c r="R8" s="356"/>
      <c r="S8" s="358"/>
      <c r="T8" s="346"/>
    </row>
    <row r="9" spans="1:20" ht="13.5" thickTop="1">
      <c r="A9" s="63"/>
      <c r="B9" s="64"/>
      <c r="C9" s="64"/>
      <c r="D9" s="63"/>
      <c r="E9" s="63"/>
      <c r="F9" s="63"/>
      <c r="G9" s="63"/>
      <c r="H9" s="63"/>
      <c r="I9" s="63"/>
      <c r="J9" s="65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.75">
      <c r="A10" s="66"/>
      <c r="B10" s="347" t="s">
        <v>336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9"/>
    </row>
    <row r="11" spans="1:20" s="74" customFormat="1" ht="18.75" customHeight="1">
      <c r="A11" s="142">
        <v>21</v>
      </c>
      <c r="B11" s="140" t="s">
        <v>133</v>
      </c>
      <c r="C11" s="140" t="s">
        <v>135</v>
      </c>
      <c r="D11" s="67" t="s">
        <v>333</v>
      </c>
      <c r="E11" s="68"/>
      <c r="F11" s="68" t="e">
        <f>$E$5/E11</f>
        <v>#DIV/0!</v>
      </c>
      <c r="G11" s="69" t="e">
        <f>IF(OR(D11="diskv.",D11="n"),50,5*D11)</f>
        <v>#VALUE!</v>
      </c>
      <c r="H11" s="70">
        <f>IF(E11="-","-",(IF(E11&gt;I$6,"diskv.",IF(E11&gt;G$6,E11-G$6,0))))</f>
        <v>0</v>
      </c>
      <c r="I11" s="71">
        <v>50</v>
      </c>
      <c r="J11" s="72"/>
      <c r="K11" s="67" t="s">
        <v>333</v>
      </c>
      <c r="L11" s="68"/>
      <c r="M11" s="68" t="e">
        <f>$M$5/L11</f>
        <v>#DIV/0!</v>
      </c>
      <c r="N11" s="69" t="e">
        <f>IF(OR(K11="diskv.",K11="n"),50,5*K11)</f>
        <v>#VALUE!</v>
      </c>
      <c r="O11" s="70">
        <f>IF(L11="-","-",(IF(L11&gt;P$6,"diskv.",IF(L11&gt;N$6,L11-N$6,0))))</f>
        <v>0</v>
      </c>
      <c r="P11" s="71">
        <v>50</v>
      </c>
      <c r="Q11" s="72"/>
      <c r="R11" s="73">
        <f>E11+L11</f>
        <v>0</v>
      </c>
      <c r="S11" s="71">
        <f>I11+P11</f>
        <v>100</v>
      </c>
      <c r="T11" s="72" t="s">
        <v>338</v>
      </c>
    </row>
    <row r="12" spans="1:20" s="74" customFormat="1" ht="19.5" customHeight="1">
      <c r="A12" s="142">
        <v>22</v>
      </c>
      <c r="B12" s="140" t="s">
        <v>45</v>
      </c>
      <c r="C12" s="140" t="s">
        <v>46</v>
      </c>
      <c r="D12" s="67" t="s">
        <v>333</v>
      </c>
      <c r="E12" s="68"/>
      <c r="F12" s="68" t="e">
        <f>$E$5/E12</f>
        <v>#DIV/0!</v>
      </c>
      <c r="G12" s="69" t="e">
        <f>IF(OR(D12="diskv.",D12="n"),50,5*D12)</f>
        <v>#VALUE!</v>
      </c>
      <c r="H12" s="70">
        <f>IF(E12="-","-",(IF(E12&gt;I$6,"diskv.",IF(E12&gt;G$6,E12-G$6,0))))</f>
        <v>0</v>
      </c>
      <c r="I12" s="71">
        <v>50</v>
      </c>
      <c r="J12" s="72"/>
      <c r="K12" s="67">
        <v>2</v>
      </c>
      <c r="L12" s="68">
        <v>49.72</v>
      </c>
      <c r="M12" s="68">
        <f>$M$5/L12</f>
        <v>3.620273531777957</v>
      </c>
      <c r="N12" s="69">
        <f>IF(OR(K12="diskv.",K12="n"),50,5*K12)</f>
        <v>10</v>
      </c>
      <c r="O12" s="70">
        <f>IF(L12="-","-",(IF(L12&gt;P$6,"diskv.",IF(L12&gt;N$6,L12-N$6,0))))</f>
        <v>0</v>
      </c>
      <c r="P12" s="71">
        <f>N12+O12</f>
        <v>10</v>
      </c>
      <c r="Q12" s="72">
        <v>2</v>
      </c>
      <c r="R12" s="73">
        <f>E12+L12</f>
        <v>49.72</v>
      </c>
      <c r="S12" s="71">
        <f>I12+P12</f>
        <v>60</v>
      </c>
      <c r="T12" s="72">
        <v>2</v>
      </c>
    </row>
    <row r="13" spans="1:20" s="74" customFormat="1" ht="15">
      <c r="A13" s="142">
        <v>23</v>
      </c>
      <c r="B13" s="140" t="s">
        <v>38</v>
      </c>
      <c r="C13" s="140" t="s">
        <v>39</v>
      </c>
      <c r="D13" s="133">
        <v>2</v>
      </c>
      <c r="E13" s="68">
        <v>82.47</v>
      </c>
      <c r="F13" s="68">
        <f>$E$5/E13</f>
        <v>2.170486237419668</v>
      </c>
      <c r="G13" s="69">
        <f>IF(OR(D13="diskv.",D13="n"),50,5*D13)</f>
        <v>10</v>
      </c>
      <c r="H13" s="70">
        <f>IF(E13="-","-",(IF(E13&gt;I$6,"diskv.",IF(E13&gt;G$6,E13-G$6,0))))</f>
        <v>23.47</v>
      </c>
      <c r="I13" s="71">
        <f>G13+H13</f>
        <v>33.47</v>
      </c>
      <c r="J13" s="72">
        <v>2</v>
      </c>
      <c r="K13" s="67">
        <v>1</v>
      </c>
      <c r="L13" s="68">
        <v>89.28</v>
      </c>
      <c r="M13" s="68">
        <f>$M$5/L13</f>
        <v>2.0161290322580645</v>
      </c>
      <c r="N13" s="69">
        <f>IF(OR(K13="diskv.",K13="n"),50,5*K13)</f>
        <v>5</v>
      </c>
      <c r="O13" s="70">
        <f>IF(L13="-","-",(IF(L13&gt;P$6,"diskv.",IF(L13&gt;N$6,L13-N$6,0))))</f>
        <v>29.28</v>
      </c>
      <c r="P13" s="71">
        <f>N13+O13</f>
        <v>34.28</v>
      </c>
      <c r="Q13" s="72">
        <v>3</v>
      </c>
      <c r="R13" s="73">
        <f>E13+L13</f>
        <v>171.75</v>
      </c>
      <c r="S13" s="71">
        <f>I13+P13</f>
        <v>67.75</v>
      </c>
      <c r="T13" s="72">
        <v>3</v>
      </c>
    </row>
    <row r="14" spans="1:20" s="74" customFormat="1" ht="15.75">
      <c r="A14" s="76"/>
      <c r="B14" s="350" t="s">
        <v>26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</row>
    <row r="15" spans="1:20" s="74" customFormat="1" ht="18" customHeight="1">
      <c r="A15" s="142">
        <v>24</v>
      </c>
      <c r="B15" s="141" t="s">
        <v>17</v>
      </c>
      <c r="C15" s="141" t="s">
        <v>136</v>
      </c>
      <c r="D15" s="67"/>
      <c r="E15" s="68">
        <v>41.66</v>
      </c>
      <c r="F15" s="68">
        <f>$E$5/E15</f>
        <v>4.2966874699952</v>
      </c>
      <c r="G15" s="69">
        <f>IF(OR(D15="diskv.",D15="n"),50,5*D15)</f>
        <v>0</v>
      </c>
      <c r="H15" s="70">
        <f>IF(E15="-","-",(IF(E15&gt;I$6,"diskv.",IF(E15&gt;G$6,E15-G$6,0))))</f>
        <v>0</v>
      </c>
      <c r="I15" s="71">
        <f>G15+H15</f>
        <v>0</v>
      </c>
      <c r="J15" s="72">
        <v>1</v>
      </c>
      <c r="K15" s="67"/>
      <c r="L15" s="68">
        <v>41.75</v>
      </c>
      <c r="M15" s="68">
        <f>$M$5/L15</f>
        <v>4.311377245508982</v>
      </c>
      <c r="N15" s="69">
        <f>IF(OR(K15="diskv.",K15="n"),50,5*K15)</f>
        <v>0</v>
      </c>
      <c r="O15" s="70">
        <f>IF(L15="-","-",(IF(L15&gt;P$6,"diskv.",IF(L15&gt;N$6,L15-N$6,0))))</f>
        <v>0</v>
      </c>
      <c r="P15" s="71">
        <f>N15+O15</f>
        <v>0</v>
      </c>
      <c r="Q15" s="72">
        <v>1</v>
      </c>
      <c r="R15" s="73">
        <f>E15+L15</f>
        <v>83.41</v>
      </c>
      <c r="S15" s="71">
        <f>I15+P15</f>
        <v>0</v>
      </c>
      <c r="T15" s="72">
        <v>1</v>
      </c>
    </row>
    <row r="16" spans="1:20" s="74" customFormat="1" ht="15.75">
      <c r="A16" s="76"/>
      <c r="B16" s="350" t="s">
        <v>23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</row>
    <row r="17" spans="1:20" s="74" customFormat="1" ht="15.75" customHeight="1">
      <c r="A17" s="142">
        <v>28</v>
      </c>
      <c r="B17" s="144" t="s">
        <v>141</v>
      </c>
      <c r="C17" s="144" t="s">
        <v>148</v>
      </c>
      <c r="D17" s="67" t="s">
        <v>348</v>
      </c>
      <c r="E17" s="68"/>
      <c r="F17" s="68" t="e">
        <f aca="true" t="shared" si="0" ref="F17:F22">$E$5/E17</f>
        <v>#DIV/0!</v>
      </c>
      <c r="G17" s="69">
        <f aca="true" t="shared" si="1" ref="G17:G22">IF(OR(D17="diskv.",D17="n"),50,5*D17)</f>
        <v>50</v>
      </c>
      <c r="H17" s="70">
        <f aca="true" t="shared" si="2" ref="H17:H22">IF(E17="-","-",(IF(E17&gt;I$6,"diskv.",IF(E17&gt;G$6,E17-G$6,0))))</f>
        <v>0</v>
      </c>
      <c r="I17" s="71" t="s">
        <v>338</v>
      </c>
      <c r="J17" s="77" t="s">
        <v>338</v>
      </c>
      <c r="K17" s="67" t="s">
        <v>333</v>
      </c>
      <c r="L17" s="68"/>
      <c r="M17" s="68" t="e">
        <f aca="true" t="shared" si="3" ref="M17:M22">$M$5/L17</f>
        <v>#DIV/0!</v>
      </c>
      <c r="N17" s="69" t="e">
        <f aca="true" t="shared" si="4" ref="N17:N22">IF(OR(K17="diskv.",K17="n"),50,5*K17)</f>
        <v>#VALUE!</v>
      </c>
      <c r="O17" s="70">
        <f aca="true" t="shared" si="5" ref="O17:O22">IF(L17="-","-",(IF(L17&gt;P$6,"diskv.",IF(L17&gt;N$6,L17-N$6,0))))</f>
        <v>0</v>
      </c>
      <c r="P17" s="71">
        <v>50</v>
      </c>
      <c r="Q17" s="77" t="s">
        <v>338</v>
      </c>
      <c r="R17" s="73">
        <f aca="true" t="shared" si="6" ref="R17:R22">E17+L17</f>
        <v>0</v>
      </c>
      <c r="S17" s="71" t="e">
        <f aca="true" t="shared" si="7" ref="S17:S22">I17+P17</f>
        <v>#VALUE!</v>
      </c>
      <c r="T17" s="72" t="s">
        <v>338</v>
      </c>
    </row>
    <row r="18" spans="1:20" s="74" customFormat="1" ht="15">
      <c r="A18" s="142">
        <v>29</v>
      </c>
      <c r="B18" s="140" t="s">
        <v>142</v>
      </c>
      <c r="C18" s="140" t="s">
        <v>149</v>
      </c>
      <c r="D18" s="67">
        <v>1</v>
      </c>
      <c r="E18" s="68">
        <v>44.54</v>
      </c>
      <c r="F18" s="68">
        <f t="shared" si="0"/>
        <v>4.018859452177818</v>
      </c>
      <c r="G18" s="69">
        <f t="shared" si="1"/>
        <v>5</v>
      </c>
      <c r="H18" s="70">
        <f t="shared" si="2"/>
        <v>0</v>
      </c>
      <c r="I18" s="71">
        <f>G18+H18</f>
        <v>5</v>
      </c>
      <c r="J18" s="77">
        <v>2</v>
      </c>
      <c r="K18" s="67"/>
      <c r="L18" s="68">
        <v>36.03</v>
      </c>
      <c r="M18" s="68">
        <f t="shared" si="3"/>
        <v>4.995836802664446</v>
      </c>
      <c r="N18" s="69">
        <f t="shared" si="4"/>
        <v>0</v>
      </c>
      <c r="O18" s="70">
        <f t="shared" si="5"/>
        <v>0</v>
      </c>
      <c r="P18" s="71">
        <f>N18+O18</f>
        <v>0</v>
      </c>
      <c r="Q18" s="77">
        <v>1</v>
      </c>
      <c r="R18" s="73">
        <f t="shared" si="6"/>
        <v>80.57</v>
      </c>
      <c r="S18" s="71">
        <f t="shared" si="7"/>
        <v>5</v>
      </c>
      <c r="T18" s="72">
        <v>1</v>
      </c>
    </row>
    <row r="19" spans="1:20" s="74" customFormat="1" ht="18" customHeight="1">
      <c r="A19" s="142">
        <v>30</v>
      </c>
      <c r="B19" s="140" t="s">
        <v>143</v>
      </c>
      <c r="C19" s="140" t="s">
        <v>150</v>
      </c>
      <c r="D19" s="67" t="s">
        <v>333</v>
      </c>
      <c r="E19" s="68"/>
      <c r="F19" s="68" t="e">
        <f t="shared" si="0"/>
        <v>#DIV/0!</v>
      </c>
      <c r="G19" s="69" t="e">
        <f t="shared" si="1"/>
        <v>#VALUE!</v>
      </c>
      <c r="H19" s="70">
        <f t="shared" si="2"/>
        <v>0</v>
      </c>
      <c r="I19" s="71">
        <v>50</v>
      </c>
      <c r="J19" s="72"/>
      <c r="K19" s="67" t="s">
        <v>333</v>
      </c>
      <c r="L19" s="68"/>
      <c r="M19" s="68" t="e">
        <f t="shared" si="3"/>
        <v>#DIV/0!</v>
      </c>
      <c r="N19" s="69" t="e">
        <f t="shared" si="4"/>
        <v>#VALUE!</v>
      </c>
      <c r="O19" s="70">
        <f t="shared" si="5"/>
        <v>0</v>
      </c>
      <c r="P19" s="71">
        <v>50</v>
      </c>
      <c r="Q19" s="72" t="s">
        <v>338</v>
      </c>
      <c r="R19" s="73">
        <f t="shared" si="6"/>
        <v>0</v>
      </c>
      <c r="S19" s="71">
        <f t="shared" si="7"/>
        <v>100</v>
      </c>
      <c r="T19" s="72" t="s">
        <v>338</v>
      </c>
    </row>
    <row r="20" spans="1:20" s="74" customFormat="1" ht="18" customHeight="1">
      <c r="A20" s="142">
        <v>31</v>
      </c>
      <c r="B20" s="145" t="s">
        <v>41</v>
      </c>
      <c r="C20" s="146" t="s">
        <v>151</v>
      </c>
      <c r="D20" s="67">
        <v>1</v>
      </c>
      <c r="E20" s="68">
        <v>35.22</v>
      </c>
      <c r="F20" s="68">
        <f t="shared" si="0"/>
        <v>5.082339579784214</v>
      </c>
      <c r="G20" s="69">
        <f t="shared" si="1"/>
        <v>5</v>
      </c>
      <c r="H20" s="70">
        <f t="shared" si="2"/>
        <v>0</v>
      </c>
      <c r="I20" s="71">
        <f>G20+H20</f>
        <v>5</v>
      </c>
      <c r="J20" s="72">
        <v>1</v>
      </c>
      <c r="K20" s="67" t="s">
        <v>333</v>
      </c>
      <c r="L20" s="68"/>
      <c r="M20" s="68" t="e">
        <f t="shared" si="3"/>
        <v>#DIV/0!</v>
      </c>
      <c r="N20" s="69" t="e">
        <f t="shared" si="4"/>
        <v>#VALUE!</v>
      </c>
      <c r="O20" s="70">
        <f t="shared" si="5"/>
        <v>0</v>
      </c>
      <c r="P20" s="71">
        <v>50</v>
      </c>
      <c r="Q20" s="72" t="s">
        <v>338</v>
      </c>
      <c r="R20" s="73">
        <f t="shared" si="6"/>
        <v>35.22</v>
      </c>
      <c r="S20" s="71">
        <f t="shared" si="7"/>
        <v>55</v>
      </c>
      <c r="T20" s="72">
        <v>2</v>
      </c>
    </row>
    <row r="21" spans="1:20" ht="19.5" customHeight="1">
      <c r="A21" s="142">
        <v>32</v>
      </c>
      <c r="B21" s="140" t="s">
        <v>144</v>
      </c>
      <c r="C21" s="140" t="s">
        <v>42</v>
      </c>
      <c r="D21" s="67" t="s">
        <v>333</v>
      </c>
      <c r="E21" s="68"/>
      <c r="F21" s="68" t="e">
        <f t="shared" si="0"/>
        <v>#DIV/0!</v>
      </c>
      <c r="G21" s="69" t="e">
        <f t="shared" si="1"/>
        <v>#VALUE!</v>
      </c>
      <c r="H21" s="70">
        <f t="shared" si="2"/>
        <v>0</v>
      </c>
      <c r="I21" s="71">
        <v>50</v>
      </c>
      <c r="J21" s="72"/>
      <c r="K21" s="67" t="s">
        <v>333</v>
      </c>
      <c r="L21" s="68"/>
      <c r="M21" s="68" t="e">
        <f t="shared" si="3"/>
        <v>#DIV/0!</v>
      </c>
      <c r="N21" s="69" t="e">
        <f t="shared" si="4"/>
        <v>#VALUE!</v>
      </c>
      <c r="O21" s="70">
        <f t="shared" si="5"/>
        <v>0</v>
      </c>
      <c r="P21" s="71">
        <v>50</v>
      </c>
      <c r="Q21" s="72" t="s">
        <v>338</v>
      </c>
      <c r="R21" s="73">
        <f t="shared" si="6"/>
        <v>0</v>
      </c>
      <c r="S21" s="71">
        <f t="shared" si="7"/>
        <v>100</v>
      </c>
      <c r="T21" s="72" t="s">
        <v>338</v>
      </c>
    </row>
    <row r="22" spans="1:20" ht="15">
      <c r="A22" s="142">
        <v>33</v>
      </c>
      <c r="B22" s="147" t="s">
        <v>86</v>
      </c>
      <c r="C22" s="140" t="s">
        <v>152</v>
      </c>
      <c r="D22" s="67">
        <v>4</v>
      </c>
      <c r="E22" s="68">
        <v>54.22</v>
      </c>
      <c r="F22" s="68">
        <f t="shared" si="0"/>
        <v>3.3013648100331983</v>
      </c>
      <c r="G22" s="69">
        <f t="shared" si="1"/>
        <v>20</v>
      </c>
      <c r="H22" s="70">
        <f t="shared" si="2"/>
        <v>0</v>
      </c>
      <c r="I22" s="71">
        <f>G22+H22</f>
        <v>20</v>
      </c>
      <c r="J22" s="72">
        <v>3</v>
      </c>
      <c r="K22" s="67" t="s">
        <v>333</v>
      </c>
      <c r="L22" s="68"/>
      <c r="M22" s="68" t="e">
        <f t="shared" si="3"/>
        <v>#DIV/0!</v>
      </c>
      <c r="N22" s="69" t="e">
        <f t="shared" si="4"/>
        <v>#VALUE!</v>
      </c>
      <c r="O22" s="70">
        <f t="shared" si="5"/>
        <v>0</v>
      </c>
      <c r="P22" s="71">
        <v>50</v>
      </c>
      <c r="Q22" s="72" t="s">
        <v>338</v>
      </c>
      <c r="R22" s="73">
        <f t="shared" si="6"/>
        <v>54.22</v>
      </c>
      <c r="S22" s="71">
        <f t="shared" si="7"/>
        <v>70</v>
      </c>
      <c r="T22" s="72">
        <v>3</v>
      </c>
    </row>
    <row r="23" spans="1:20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12.75">
      <c r="A25" s="53"/>
      <c r="B25" s="55"/>
      <c r="C25" s="5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</sheetData>
  <sheetProtection/>
  <mergeCells count="20">
    <mergeCell ref="T7:T8"/>
    <mergeCell ref="B10:T10"/>
    <mergeCell ref="B14:T14"/>
    <mergeCell ref="B16:T16"/>
    <mergeCell ref="G7:I7"/>
    <mergeCell ref="K7:K8"/>
    <mergeCell ref="L7:L8"/>
    <mergeCell ref="N7:P7"/>
    <mergeCell ref="R7:R8"/>
    <mergeCell ref="S7:S8"/>
    <mergeCell ref="K5:L5"/>
    <mergeCell ref="A6:A8"/>
    <mergeCell ref="B6:C6"/>
    <mergeCell ref="J6:J8"/>
    <mergeCell ref="Q6:Q8"/>
    <mergeCell ref="R6:T6"/>
    <mergeCell ref="B7:B8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6">
      <selection activeCell="G36" sqref="G36"/>
    </sheetView>
  </sheetViews>
  <sheetFormatPr defaultColWidth="9.140625" defaultRowHeight="12.75"/>
  <cols>
    <col min="1" max="1" width="7.28125" style="58" customWidth="1"/>
    <col min="2" max="2" width="19.00390625" style="58" customWidth="1"/>
    <col min="3" max="3" width="21.00390625" style="58" customWidth="1"/>
    <col min="4" max="4" width="6.28125" style="58" customWidth="1"/>
    <col min="5" max="5" width="5.8515625" style="58" customWidth="1"/>
    <col min="6" max="6" width="9.140625" style="58" customWidth="1"/>
    <col min="7" max="7" width="8.7109375" style="58" customWidth="1"/>
    <col min="8" max="8" width="7.28125" style="58" customWidth="1"/>
    <col min="9" max="9" width="8.140625" style="58" customWidth="1"/>
    <col min="10" max="10" width="4.7109375" style="58" customWidth="1"/>
    <col min="11" max="11" width="6.00390625" style="58" customWidth="1"/>
    <col min="12" max="12" width="5.421875" style="58" customWidth="1"/>
    <col min="13" max="13" width="9.140625" style="58" customWidth="1"/>
    <col min="14" max="14" width="11.140625" style="58" bestFit="1" customWidth="1"/>
    <col min="15" max="15" width="9.140625" style="58" customWidth="1"/>
    <col min="16" max="16" width="11.140625" style="58" bestFit="1" customWidth="1"/>
    <col min="17" max="17" width="4.28125" style="58" customWidth="1"/>
    <col min="18" max="19" width="9.140625" style="58" customWidth="1"/>
    <col min="20" max="20" width="8.57421875" style="58" customWidth="1"/>
    <col min="21" max="16384" width="9.140625" style="58" customWidth="1"/>
  </cols>
  <sheetData>
    <row r="1" spans="4:14" ht="20.25"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20" ht="25.5">
      <c r="A2" s="53"/>
      <c r="B2" s="54" t="s">
        <v>50</v>
      </c>
      <c r="C2" s="55"/>
      <c r="D2" s="112" t="s">
        <v>27</v>
      </c>
      <c r="E2" s="113"/>
      <c r="F2" s="113"/>
      <c r="G2" s="113"/>
      <c r="H2" s="113"/>
      <c r="I2" s="113"/>
      <c r="J2" s="113"/>
      <c r="K2" s="113"/>
      <c r="L2" s="81" t="s">
        <v>131</v>
      </c>
      <c r="M2" s="81"/>
      <c r="N2" s="113"/>
      <c r="O2" s="57"/>
      <c r="P2" s="53"/>
      <c r="Q2" s="56"/>
      <c r="R2" s="56"/>
      <c r="S2" s="56"/>
      <c r="T2" s="56"/>
    </row>
    <row r="3" spans="1:20" s="52" customFormat="1" ht="18.75">
      <c r="A3" s="108"/>
      <c r="B3" s="79" t="s">
        <v>22</v>
      </c>
      <c r="C3" s="7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s="52" customFormat="1" ht="19.5">
      <c r="A4" s="108"/>
      <c r="B4" s="110"/>
      <c r="C4" s="78"/>
      <c r="D4" s="82" t="s">
        <v>49</v>
      </c>
      <c r="E4" s="83"/>
      <c r="F4" s="84"/>
      <c r="G4" s="85"/>
      <c r="H4" s="85"/>
      <c r="I4" s="85"/>
      <c r="J4" s="85"/>
      <c r="K4" s="85"/>
      <c r="L4" s="86" t="s">
        <v>49</v>
      </c>
      <c r="M4" s="83"/>
      <c r="N4" s="84"/>
      <c r="O4" s="85"/>
      <c r="P4" s="85"/>
      <c r="Q4" s="85"/>
      <c r="R4" s="85"/>
      <c r="S4" s="85"/>
      <c r="T4" s="85"/>
    </row>
    <row r="5" spans="1:17" s="52" customFormat="1" ht="15.75" customHeight="1" thickBot="1">
      <c r="A5" s="85"/>
      <c r="B5" s="59"/>
      <c r="C5" s="78"/>
      <c r="D5" s="87" t="s">
        <v>3</v>
      </c>
      <c r="E5" s="88">
        <v>174</v>
      </c>
      <c r="F5" s="89" t="s">
        <v>24</v>
      </c>
      <c r="G5" s="85" t="s">
        <v>14</v>
      </c>
      <c r="H5" s="90">
        <v>3.4</v>
      </c>
      <c r="I5" s="91" t="s">
        <v>0</v>
      </c>
      <c r="J5" s="78"/>
      <c r="K5" s="334" t="s">
        <v>3</v>
      </c>
      <c r="L5" s="334"/>
      <c r="M5" s="88">
        <v>190</v>
      </c>
      <c r="N5" s="89" t="s">
        <v>24</v>
      </c>
      <c r="O5" s="85" t="s">
        <v>14</v>
      </c>
      <c r="P5" s="90">
        <v>3.4</v>
      </c>
      <c r="Q5" s="91" t="s">
        <v>0</v>
      </c>
    </row>
    <row r="6" spans="1:20" s="52" customFormat="1" ht="14.25" customHeight="1" thickBot="1" thickTop="1">
      <c r="A6" s="359" t="s">
        <v>6</v>
      </c>
      <c r="B6" s="362"/>
      <c r="C6" s="363"/>
      <c r="D6" s="92"/>
      <c r="E6" s="93" t="s">
        <v>7</v>
      </c>
      <c r="F6" s="93"/>
      <c r="G6" s="94">
        <v>51</v>
      </c>
      <c r="H6" s="95"/>
      <c r="I6" s="96">
        <v>77</v>
      </c>
      <c r="J6" s="364" t="s">
        <v>1</v>
      </c>
      <c r="K6" s="97"/>
      <c r="L6" s="93" t="s">
        <v>7</v>
      </c>
      <c r="M6" s="93"/>
      <c r="N6" s="94">
        <v>56</v>
      </c>
      <c r="O6" s="95"/>
      <c r="P6" s="96">
        <v>84</v>
      </c>
      <c r="Q6" s="367" t="s">
        <v>1</v>
      </c>
      <c r="R6" s="370" t="s">
        <v>19</v>
      </c>
      <c r="S6" s="371"/>
      <c r="T6" s="372"/>
    </row>
    <row r="7" spans="1:20" s="52" customFormat="1" ht="14.25" customHeight="1" thickTop="1">
      <c r="A7" s="360"/>
      <c r="B7" s="373" t="s">
        <v>4</v>
      </c>
      <c r="C7" s="373" t="s">
        <v>5</v>
      </c>
      <c r="D7" s="375" t="s">
        <v>8</v>
      </c>
      <c r="E7" s="377" t="s">
        <v>10</v>
      </c>
      <c r="F7" s="98" t="s">
        <v>16</v>
      </c>
      <c r="G7" s="384" t="s">
        <v>9</v>
      </c>
      <c r="H7" s="385"/>
      <c r="I7" s="386"/>
      <c r="J7" s="365"/>
      <c r="K7" s="387" t="s">
        <v>8</v>
      </c>
      <c r="L7" s="377" t="s">
        <v>10</v>
      </c>
      <c r="M7" s="98" t="s">
        <v>16</v>
      </c>
      <c r="N7" s="384" t="s">
        <v>9</v>
      </c>
      <c r="O7" s="385"/>
      <c r="P7" s="386"/>
      <c r="Q7" s="368"/>
      <c r="R7" s="389" t="s">
        <v>20</v>
      </c>
      <c r="S7" s="391" t="s">
        <v>21</v>
      </c>
      <c r="T7" s="379" t="s">
        <v>15</v>
      </c>
    </row>
    <row r="8" spans="1:20" s="52" customFormat="1" ht="18.75" customHeight="1" thickBot="1">
      <c r="A8" s="361"/>
      <c r="B8" s="374"/>
      <c r="C8" s="374"/>
      <c r="D8" s="376"/>
      <c r="E8" s="378"/>
      <c r="F8" s="100" t="s">
        <v>0</v>
      </c>
      <c r="G8" s="101" t="s">
        <v>12</v>
      </c>
      <c r="H8" s="102" t="s">
        <v>13</v>
      </c>
      <c r="I8" s="103" t="s">
        <v>11</v>
      </c>
      <c r="J8" s="366"/>
      <c r="K8" s="388"/>
      <c r="L8" s="378"/>
      <c r="M8" s="99" t="s">
        <v>0</v>
      </c>
      <c r="N8" s="101" t="s">
        <v>12</v>
      </c>
      <c r="O8" s="102" t="s">
        <v>13</v>
      </c>
      <c r="P8" s="104" t="s">
        <v>11</v>
      </c>
      <c r="Q8" s="369"/>
      <c r="R8" s="390"/>
      <c r="S8" s="392"/>
      <c r="T8" s="380"/>
    </row>
    <row r="9" spans="1:20" ht="13.5" thickTop="1">
      <c r="A9" s="63"/>
      <c r="B9" s="64"/>
      <c r="C9" s="64"/>
      <c r="D9" s="63"/>
      <c r="E9" s="63"/>
      <c r="F9" s="63"/>
      <c r="G9" s="63"/>
      <c r="H9" s="63"/>
      <c r="I9" s="63"/>
      <c r="J9" s="65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.75">
      <c r="A10" s="66"/>
      <c r="B10" s="381" t="s">
        <v>336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</row>
    <row r="11" spans="1:20" s="74" customFormat="1" ht="15">
      <c r="A11" s="142">
        <v>34</v>
      </c>
      <c r="B11" s="141" t="s">
        <v>154</v>
      </c>
      <c r="C11" s="141" t="s">
        <v>161</v>
      </c>
      <c r="D11" s="67">
        <v>4</v>
      </c>
      <c r="E11" s="68">
        <v>44.47</v>
      </c>
      <c r="F11" s="68">
        <f>$E$5/E11</f>
        <v>3.912750168653025</v>
      </c>
      <c r="G11" s="69">
        <f>IF(OR(D11="diskv.",D11="n"),50,5*D11)</f>
        <v>20</v>
      </c>
      <c r="H11" s="70">
        <f>IF(E11="-","-",(IF(E11&gt;I$6,"diskv.",IF(E11&gt;G$6,E11-G$6,0))))</f>
        <v>0</v>
      </c>
      <c r="I11" s="71">
        <f>G11+H11</f>
        <v>20</v>
      </c>
      <c r="J11" s="72">
        <v>4</v>
      </c>
      <c r="K11" s="67">
        <v>3</v>
      </c>
      <c r="L11" s="68">
        <v>56.72</v>
      </c>
      <c r="M11" s="68">
        <f>$M$5/L11</f>
        <v>3.3497884344146684</v>
      </c>
      <c r="N11" s="69">
        <f>IF(OR(K11="diskv.",K11="n"),50,5*K11)</f>
        <v>15</v>
      </c>
      <c r="O11" s="70">
        <f>IF(L11="-","-",(IF(L11&gt;P$6,"diskv.",IF(L11&gt;N$6,L11-N$6,0))))</f>
        <v>0.7199999999999989</v>
      </c>
      <c r="P11" s="71">
        <f>N11+O11</f>
        <v>15.719999999999999</v>
      </c>
      <c r="Q11" s="72">
        <v>4</v>
      </c>
      <c r="R11" s="73">
        <f>E11+L11</f>
        <v>101.19</v>
      </c>
      <c r="S11" s="71">
        <f>I11+P11</f>
        <v>35.72</v>
      </c>
      <c r="T11" s="72">
        <v>3</v>
      </c>
    </row>
    <row r="12" spans="1:20" s="74" customFormat="1" ht="15">
      <c r="A12" s="142">
        <v>36</v>
      </c>
      <c r="B12" s="144" t="s">
        <v>156</v>
      </c>
      <c r="C12" s="144" t="s">
        <v>163</v>
      </c>
      <c r="D12" s="67"/>
      <c r="E12" s="68">
        <v>45.34</v>
      </c>
      <c r="F12" s="68">
        <f aca="true" t="shared" si="0" ref="F12:F18">$E$5/E12</f>
        <v>3.837670930745478</v>
      </c>
      <c r="G12" s="69">
        <f aca="true" t="shared" si="1" ref="G12:G18">IF(OR(D12="diskv.",D12="n"),50,5*D12)</f>
        <v>0</v>
      </c>
      <c r="H12" s="70">
        <f aca="true" t="shared" si="2" ref="H12:H18">IF(E12="-","-",(IF(E12&gt;I$6,"diskv.",IF(E12&gt;G$6,E12-G$6,0))))</f>
        <v>0</v>
      </c>
      <c r="I12" s="71">
        <f>G12+H12</f>
        <v>0</v>
      </c>
      <c r="J12" s="72">
        <v>1</v>
      </c>
      <c r="K12" s="67" t="s">
        <v>345</v>
      </c>
      <c r="L12" s="68"/>
      <c r="M12" s="68" t="e">
        <f aca="true" t="shared" si="3" ref="M12:M18">$M$5/L12</f>
        <v>#DIV/0!</v>
      </c>
      <c r="N12" s="69" t="e">
        <f aca="true" t="shared" si="4" ref="N12:N18">IF(OR(K12="diskv.",K12="n"),50,5*K12)</f>
        <v>#VALUE!</v>
      </c>
      <c r="O12" s="70">
        <f aca="true" t="shared" si="5" ref="O12:O18">IF(L12="-","-",(IF(L12&gt;P$6,"diskv.",IF(L12&gt;N$6,L12-N$6,0))))</f>
        <v>0</v>
      </c>
      <c r="P12" s="71">
        <v>50</v>
      </c>
      <c r="Q12" s="72" t="s">
        <v>338</v>
      </c>
      <c r="R12" s="73">
        <f aca="true" t="shared" si="6" ref="R12:R18">E12+L12</f>
        <v>45.34</v>
      </c>
      <c r="S12" s="71">
        <f aca="true" t="shared" si="7" ref="S12:S18">I12+P12</f>
        <v>50</v>
      </c>
      <c r="T12" s="72">
        <v>4</v>
      </c>
    </row>
    <row r="13" spans="1:20" s="74" customFormat="1" ht="15">
      <c r="A13" s="142">
        <v>37</v>
      </c>
      <c r="B13" s="141" t="s">
        <v>113</v>
      </c>
      <c r="C13" s="141" t="s">
        <v>164</v>
      </c>
      <c r="D13" s="67">
        <v>1</v>
      </c>
      <c r="E13" s="68">
        <v>72.37</v>
      </c>
      <c r="F13" s="68">
        <f t="shared" si="0"/>
        <v>2.4043111786651927</v>
      </c>
      <c r="G13" s="69">
        <f t="shared" si="1"/>
        <v>5</v>
      </c>
      <c r="H13" s="70">
        <f t="shared" si="2"/>
        <v>21.370000000000005</v>
      </c>
      <c r="I13" s="71">
        <f>G13+H13</f>
        <v>26.370000000000005</v>
      </c>
      <c r="J13" s="72">
        <v>6</v>
      </c>
      <c r="K13" s="67" t="s">
        <v>345</v>
      </c>
      <c r="L13" s="68"/>
      <c r="M13" s="68" t="e">
        <f t="shared" si="3"/>
        <v>#DIV/0!</v>
      </c>
      <c r="N13" s="69" t="e">
        <f t="shared" si="4"/>
        <v>#VALUE!</v>
      </c>
      <c r="O13" s="70">
        <f t="shared" si="5"/>
        <v>0</v>
      </c>
      <c r="P13" s="71">
        <v>50</v>
      </c>
      <c r="Q13" s="72" t="s">
        <v>338</v>
      </c>
      <c r="R13" s="73">
        <f t="shared" si="6"/>
        <v>72.37</v>
      </c>
      <c r="S13" s="71">
        <f t="shared" si="7"/>
        <v>76.37</v>
      </c>
      <c r="T13" s="72">
        <v>7</v>
      </c>
    </row>
    <row r="14" spans="1:20" s="74" customFormat="1" ht="15">
      <c r="A14" s="142">
        <v>38</v>
      </c>
      <c r="B14" s="141" t="s">
        <v>157</v>
      </c>
      <c r="C14" s="141" t="s">
        <v>165</v>
      </c>
      <c r="D14" s="67">
        <v>1</v>
      </c>
      <c r="E14" s="68">
        <v>43.53</v>
      </c>
      <c r="F14" s="68">
        <f t="shared" si="0"/>
        <v>3.9972432804962095</v>
      </c>
      <c r="G14" s="69">
        <f t="shared" si="1"/>
        <v>5</v>
      </c>
      <c r="H14" s="70">
        <f t="shared" si="2"/>
        <v>0</v>
      </c>
      <c r="I14" s="71">
        <f>G14+H14</f>
        <v>5</v>
      </c>
      <c r="J14" s="72">
        <v>3</v>
      </c>
      <c r="K14" s="67"/>
      <c r="L14" s="68">
        <v>51.93</v>
      </c>
      <c r="M14" s="68">
        <f t="shared" si="3"/>
        <v>3.6587714230695165</v>
      </c>
      <c r="N14" s="69">
        <f t="shared" si="4"/>
        <v>0</v>
      </c>
      <c r="O14" s="70">
        <f t="shared" si="5"/>
        <v>0</v>
      </c>
      <c r="P14" s="71">
        <f>N14+O14</f>
        <v>0</v>
      </c>
      <c r="Q14" s="72">
        <v>1</v>
      </c>
      <c r="R14" s="73">
        <f t="shared" si="6"/>
        <v>95.46000000000001</v>
      </c>
      <c r="S14" s="71">
        <f t="shared" si="7"/>
        <v>5</v>
      </c>
      <c r="T14" s="72">
        <v>1</v>
      </c>
    </row>
    <row r="15" spans="1:20" s="74" customFormat="1" ht="15">
      <c r="A15" s="142">
        <v>39</v>
      </c>
      <c r="B15" s="141" t="s">
        <v>158</v>
      </c>
      <c r="C15" s="141" t="s">
        <v>166</v>
      </c>
      <c r="D15" s="67" t="s">
        <v>345</v>
      </c>
      <c r="E15" s="68"/>
      <c r="F15" s="68" t="e">
        <f t="shared" si="0"/>
        <v>#DIV/0!</v>
      </c>
      <c r="G15" s="69" t="e">
        <f t="shared" si="1"/>
        <v>#VALUE!</v>
      </c>
      <c r="H15" s="70">
        <f t="shared" si="2"/>
        <v>0</v>
      </c>
      <c r="I15" s="71">
        <v>50</v>
      </c>
      <c r="J15" s="72" t="s">
        <v>338</v>
      </c>
      <c r="K15" s="67"/>
      <c r="L15" s="68">
        <v>69.1</v>
      </c>
      <c r="M15" s="68">
        <f t="shared" si="3"/>
        <v>2.7496382054992767</v>
      </c>
      <c r="N15" s="69">
        <f t="shared" si="4"/>
        <v>0</v>
      </c>
      <c r="O15" s="70">
        <f t="shared" si="5"/>
        <v>13.099999999999994</v>
      </c>
      <c r="P15" s="71">
        <f>N15+O15</f>
        <v>13.099999999999994</v>
      </c>
      <c r="Q15" s="72">
        <v>3</v>
      </c>
      <c r="R15" s="73">
        <f t="shared" si="6"/>
        <v>69.1</v>
      </c>
      <c r="S15" s="71">
        <f t="shared" si="7"/>
        <v>63.099999999999994</v>
      </c>
      <c r="T15" s="72">
        <v>5</v>
      </c>
    </row>
    <row r="16" spans="1:20" s="74" customFormat="1" ht="15">
      <c r="A16" s="142">
        <v>40</v>
      </c>
      <c r="B16" s="140" t="s">
        <v>159</v>
      </c>
      <c r="C16" s="140" t="s">
        <v>167</v>
      </c>
      <c r="D16" s="67">
        <v>1</v>
      </c>
      <c r="E16" s="68">
        <v>34.03</v>
      </c>
      <c r="F16" s="68">
        <f t="shared" si="0"/>
        <v>5.113135468704084</v>
      </c>
      <c r="G16" s="69">
        <f t="shared" si="1"/>
        <v>5</v>
      </c>
      <c r="H16" s="70">
        <f t="shared" si="2"/>
        <v>0</v>
      </c>
      <c r="I16" s="71">
        <f>G16+H16</f>
        <v>5</v>
      </c>
      <c r="J16" s="72">
        <v>2</v>
      </c>
      <c r="K16" s="67">
        <v>2</v>
      </c>
      <c r="L16" s="68">
        <v>52.84</v>
      </c>
      <c r="M16" s="68">
        <f t="shared" si="3"/>
        <v>3.595760787282362</v>
      </c>
      <c r="N16" s="69">
        <f t="shared" si="4"/>
        <v>10</v>
      </c>
      <c r="O16" s="70">
        <f t="shared" si="5"/>
        <v>0</v>
      </c>
      <c r="P16" s="71">
        <f>N16+O16</f>
        <v>10</v>
      </c>
      <c r="Q16" s="72">
        <v>2</v>
      </c>
      <c r="R16" s="73">
        <f t="shared" si="6"/>
        <v>86.87</v>
      </c>
      <c r="S16" s="71">
        <f t="shared" si="7"/>
        <v>15</v>
      </c>
      <c r="T16" s="72">
        <v>2</v>
      </c>
    </row>
    <row r="17" spans="1:20" s="74" customFormat="1" ht="15">
      <c r="A17" s="142">
        <v>41</v>
      </c>
      <c r="B17" s="141" t="s">
        <v>154</v>
      </c>
      <c r="C17" s="141" t="s">
        <v>168</v>
      </c>
      <c r="D17" s="67" t="s">
        <v>345</v>
      </c>
      <c r="E17" s="68"/>
      <c r="F17" s="68" t="e">
        <f t="shared" si="0"/>
        <v>#DIV/0!</v>
      </c>
      <c r="G17" s="69" t="e">
        <f t="shared" si="1"/>
        <v>#VALUE!</v>
      </c>
      <c r="H17" s="70">
        <f t="shared" si="2"/>
        <v>0</v>
      </c>
      <c r="I17" s="71">
        <v>50</v>
      </c>
      <c r="J17" s="72" t="s">
        <v>338</v>
      </c>
      <c r="K17" s="67" t="s">
        <v>345</v>
      </c>
      <c r="L17" s="68"/>
      <c r="M17" s="68" t="e">
        <f t="shared" si="3"/>
        <v>#DIV/0!</v>
      </c>
      <c r="N17" s="69" t="e">
        <f t="shared" si="4"/>
        <v>#VALUE!</v>
      </c>
      <c r="O17" s="70">
        <f t="shared" si="5"/>
        <v>0</v>
      </c>
      <c r="P17" s="71">
        <v>50</v>
      </c>
      <c r="Q17" s="72" t="s">
        <v>338</v>
      </c>
      <c r="R17" s="73">
        <f t="shared" si="6"/>
        <v>0</v>
      </c>
      <c r="S17" s="71">
        <f t="shared" si="7"/>
        <v>100</v>
      </c>
      <c r="T17" s="72" t="s">
        <v>338</v>
      </c>
    </row>
    <row r="18" spans="1:20" s="74" customFormat="1" ht="15">
      <c r="A18" s="142">
        <v>43</v>
      </c>
      <c r="B18" s="150" t="s">
        <v>38</v>
      </c>
      <c r="C18" s="140" t="s">
        <v>47</v>
      </c>
      <c r="D18" s="67"/>
      <c r="E18" s="68">
        <v>72.31</v>
      </c>
      <c r="F18" s="68">
        <f t="shared" si="0"/>
        <v>2.406306181717605</v>
      </c>
      <c r="G18" s="69">
        <f t="shared" si="1"/>
        <v>0</v>
      </c>
      <c r="H18" s="70">
        <f t="shared" si="2"/>
        <v>21.310000000000002</v>
      </c>
      <c r="I18" s="71">
        <f>G18+H18</f>
        <v>21.310000000000002</v>
      </c>
      <c r="J18" s="72">
        <v>5</v>
      </c>
      <c r="K18" s="67">
        <v>1</v>
      </c>
      <c r="L18" s="68">
        <v>87.69</v>
      </c>
      <c r="M18" s="68">
        <f t="shared" si="3"/>
        <v>2.1667236857110277</v>
      </c>
      <c r="N18" s="69">
        <f t="shared" si="4"/>
        <v>5</v>
      </c>
      <c r="O18" s="70" t="str">
        <f t="shared" si="5"/>
        <v>diskv.</v>
      </c>
      <c r="P18" s="71">
        <v>50</v>
      </c>
      <c r="Q18" s="72" t="s">
        <v>338</v>
      </c>
      <c r="R18" s="73">
        <f t="shared" si="6"/>
        <v>160</v>
      </c>
      <c r="S18" s="71">
        <f t="shared" si="7"/>
        <v>71.31</v>
      </c>
      <c r="T18" s="72">
        <v>6</v>
      </c>
    </row>
    <row r="19" spans="1:20" s="74" customFormat="1" ht="15.75">
      <c r="A19" s="76"/>
      <c r="B19" s="134" t="s">
        <v>26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</row>
    <row r="20" spans="1:20" s="74" customFormat="1" ht="15">
      <c r="A20" s="142">
        <v>44</v>
      </c>
      <c r="B20" s="141" t="s">
        <v>170</v>
      </c>
      <c r="C20" s="141" t="s">
        <v>43</v>
      </c>
      <c r="D20" s="67" t="s">
        <v>345</v>
      </c>
      <c r="E20" s="68"/>
      <c r="F20" s="68" t="e">
        <f aca="true" t="shared" si="8" ref="F20:F33">$E$5/E20</f>
        <v>#DIV/0!</v>
      </c>
      <c r="G20" s="69" t="e">
        <f aca="true" t="shared" si="9" ref="G20:G33">IF(OR(D20="diskv.",D20="n"),50,5*D20)</f>
        <v>#VALUE!</v>
      </c>
      <c r="H20" s="70">
        <f aca="true" t="shared" si="10" ref="H20:H33">IF(E20="-","-",(IF(E20&gt;I$6,"diskv.",IF(E20&gt;G$6,E20-G$6,0))))</f>
        <v>0</v>
      </c>
      <c r="I20" s="71">
        <v>50</v>
      </c>
      <c r="J20" s="77" t="s">
        <v>338</v>
      </c>
      <c r="K20" s="67" t="s">
        <v>345</v>
      </c>
      <c r="L20" s="68"/>
      <c r="M20" s="68" t="e">
        <f aca="true" t="shared" si="11" ref="M20:M33">$M$5/L20</f>
        <v>#DIV/0!</v>
      </c>
      <c r="N20" s="69" t="e">
        <f aca="true" t="shared" si="12" ref="N20:N33">IF(OR(K20="diskv.",K20="n"),50,5*K20)</f>
        <v>#VALUE!</v>
      </c>
      <c r="O20" s="70">
        <f aca="true" t="shared" si="13" ref="O20:O33">IF(L20="-","-",(IF(L20&gt;P$6,"diskv.",IF(L20&gt;N$6,L20-N$6,0))))</f>
        <v>0</v>
      </c>
      <c r="P20" s="71">
        <v>50</v>
      </c>
      <c r="Q20" s="77"/>
      <c r="R20" s="73">
        <f>E20+L20</f>
        <v>0</v>
      </c>
      <c r="S20" s="71">
        <f aca="true" t="shared" si="14" ref="S20:S33">I20+P20</f>
        <v>100</v>
      </c>
      <c r="T20" s="72"/>
    </row>
    <row r="21" spans="1:20" s="74" customFormat="1" ht="15">
      <c r="A21" s="142">
        <v>45</v>
      </c>
      <c r="B21" s="141" t="s">
        <v>171</v>
      </c>
      <c r="C21" s="141" t="s">
        <v>258</v>
      </c>
      <c r="D21" s="67" t="s">
        <v>348</v>
      </c>
      <c r="E21" s="68"/>
      <c r="F21" s="68"/>
      <c r="G21" s="69"/>
      <c r="H21" s="70"/>
      <c r="I21" s="71"/>
      <c r="J21" s="77"/>
      <c r="K21" s="67" t="s">
        <v>348</v>
      </c>
      <c r="L21" s="68"/>
      <c r="M21" s="68"/>
      <c r="N21" s="69"/>
      <c r="O21" s="70"/>
      <c r="P21" s="71"/>
      <c r="Q21" s="77"/>
      <c r="R21" s="73"/>
      <c r="S21" s="71"/>
      <c r="T21" s="72"/>
    </row>
    <row r="22" spans="1:20" s="74" customFormat="1" ht="18" customHeight="1">
      <c r="A22" s="142">
        <v>46</v>
      </c>
      <c r="B22" s="140" t="s">
        <v>172</v>
      </c>
      <c r="C22" s="140" t="s">
        <v>173</v>
      </c>
      <c r="D22" s="67">
        <v>1</v>
      </c>
      <c r="E22" s="68">
        <v>41.62</v>
      </c>
      <c r="F22" s="68">
        <f t="shared" si="8"/>
        <v>4.180682364247958</v>
      </c>
      <c r="G22" s="69">
        <f t="shared" si="9"/>
        <v>5</v>
      </c>
      <c r="H22" s="70">
        <f>IF(E22="-","-",(IF(E22&gt;I$6,"diskv.",IF(E22&gt;G$6,E22-G$6,0))))</f>
        <v>0</v>
      </c>
      <c r="I22" s="71">
        <f aca="true" t="shared" si="15" ref="I22:I33">G22+H22</f>
        <v>5</v>
      </c>
      <c r="J22" s="77">
        <v>2</v>
      </c>
      <c r="K22" s="67" t="s">
        <v>345</v>
      </c>
      <c r="L22" s="68"/>
      <c r="M22" s="68" t="e">
        <f t="shared" si="11"/>
        <v>#DIV/0!</v>
      </c>
      <c r="N22" s="69" t="e">
        <f t="shared" si="12"/>
        <v>#VALUE!</v>
      </c>
      <c r="O22" s="70">
        <f>IF(L22="-","-",(IF(L22&gt;P$6,"diskv.",IF(L22&gt;N$6,L22-N$6,0))))</f>
        <v>0</v>
      </c>
      <c r="P22" s="71">
        <v>50</v>
      </c>
      <c r="Q22" s="77"/>
      <c r="R22" s="73">
        <f aca="true" t="shared" si="16" ref="R22:R33">E22+L22</f>
        <v>41.62</v>
      </c>
      <c r="S22" s="71">
        <f t="shared" si="14"/>
        <v>55</v>
      </c>
      <c r="T22" s="72">
        <v>2</v>
      </c>
    </row>
    <row r="23" spans="1:20" s="74" customFormat="1" ht="18.75" customHeight="1">
      <c r="A23" s="142">
        <v>47</v>
      </c>
      <c r="B23" s="141" t="s">
        <v>35</v>
      </c>
      <c r="C23" s="141" t="s">
        <v>36</v>
      </c>
      <c r="D23" s="67"/>
      <c r="E23" s="68">
        <v>37.69</v>
      </c>
      <c r="F23" s="68">
        <f t="shared" si="8"/>
        <v>4.616609180153887</v>
      </c>
      <c r="G23" s="69">
        <f t="shared" si="9"/>
        <v>0</v>
      </c>
      <c r="H23" s="70">
        <f t="shared" si="10"/>
        <v>0</v>
      </c>
      <c r="I23" s="71">
        <f t="shared" si="15"/>
        <v>0</v>
      </c>
      <c r="J23" s="77">
        <v>1</v>
      </c>
      <c r="K23" s="67"/>
      <c r="L23" s="68">
        <v>44.41</v>
      </c>
      <c r="M23" s="68">
        <f t="shared" si="11"/>
        <v>4.278315694663364</v>
      </c>
      <c r="N23" s="69">
        <f t="shared" si="12"/>
        <v>0</v>
      </c>
      <c r="O23" s="70">
        <f t="shared" si="13"/>
        <v>0</v>
      </c>
      <c r="P23" s="71">
        <f aca="true" t="shared" si="17" ref="P23:P31">N23+O23</f>
        <v>0</v>
      </c>
      <c r="Q23" s="77">
        <v>1</v>
      </c>
      <c r="R23" s="73">
        <f t="shared" si="16"/>
        <v>82.1</v>
      </c>
      <c r="S23" s="71">
        <f t="shared" si="14"/>
        <v>0</v>
      </c>
      <c r="T23" s="72">
        <v>1</v>
      </c>
    </row>
    <row r="24" spans="1:20" s="74" customFormat="1" ht="15">
      <c r="A24" s="142">
        <v>48</v>
      </c>
      <c r="B24" s="140" t="s">
        <v>44</v>
      </c>
      <c r="C24" s="140" t="s">
        <v>174</v>
      </c>
      <c r="D24" s="67" t="s">
        <v>345</v>
      </c>
      <c r="E24" s="68"/>
      <c r="F24" s="68" t="e">
        <f t="shared" si="8"/>
        <v>#DIV/0!</v>
      </c>
      <c r="G24" s="69" t="e">
        <f t="shared" si="9"/>
        <v>#VALUE!</v>
      </c>
      <c r="H24" s="70">
        <f t="shared" si="10"/>
        <v>0</v>
      </c>
      <c r="I24" s="71">
        <v>50</v>
      </c>
      <c r="J24" s="77" t="s">
        <v>338</v>
      </c>
      <c r="K24" s="67" t="s">
        <v>345</v>
      </c>
      <c r="L24" s="68"/>
      <c r="M24" s="68" t="e">
        <f t="shared" si="11"/>
        <v>#DIV/0!</v>
      </c>
      <c r="N24" s="69" t="e">
        <f t="shared" si="12"/>
        <v>#VALUE!</v>
      </c>
      <c r="O24" s="70">
        <f t="shared" si="13"/>
        <v>0</v>
      </c>
      <c r="P24" s="71">
        <v>50</v>
      </c>
      <c r="Q24" s="77"/>
      <c r="R24" s="73">
        <f t="shared" si="16"/>
        <v>0</v>
      </c>
      <c r="S24" s="71">
        <f t="shared" si="14"/>
        <v>100</v>
      </c>
      <c r="T24" s="72"/>
    </row>
    <row r="25" spans="1:20" s="74" customFormat="1" ht="15.75">
      <c r="A25" s="76"/>
      <c r="B25" s="134" t="s">
        <v>23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</row>
    <row r="26" spans="1:20" s="153" customFormat="1" ht="15">
      <c r="A26" s="149">
        <v>49</v>
      </c>
      <c r="B26" s="144" t="s">
        <v>64</v>
      </c>
      <c r="C26" s="144" t="s">
        <v>176</v>
      </c>
      <c r="D26" s="67">
        <v>5</v>
      </c>
      <c r="E26" s="68">
        <v>41.15</v>
      </c>
      <c r="F26" s="68">
        <f t="shared" si="8"/>
        <v>4.228432563791008</v>
      </c>
      <c r="G26" s="69">
        <f t="shared" si="9"/>
        <v>25</v>
      </c>
      <c r="H26" s="70">
        <f t="shared" si="10"/>
        <v>0</v>
      </c>
      <c r="I26" s="71">
        <f t="shared" si="15"/>
        <v>25</v>
      </c>
      <c r="J26" s="77">
        <v>6</v>
      </c>
      <c r="K26" s="67">
        <v>3</v>
      </c>
      <c r="L26" s="68">
        <v>48.9</v>
      </c>
      <c r="M26" s="68">
        <f t="shared" si="11"/>
        <v>3.885480572597137</v>
      </c>
      <c r="N26" s="69">
        <f t="shared" si="12"/>
        <v>15</v>
      </c>
      <c r="O26" s="70">
        <f t="shared" si="13"/>
        <v>0</v>
      </c>
      <c r="P26" s="71">
        <f t="shared" si="17"/>
        <v>15</v>
      </c>
      <c r="Q26" s="77">
        <v>3</v>
      </c>
      <c r="R26" s="73">
        <f t="shared" si="16"/>
        <v>90.05</v>
      </c>
      <c r="S26" s="71">
        <f t="shared" si="14"/>
        <v>40</v>
      </c>
      <c r="T26" s="72">
        <v>2</v>
      </c>
    </row>
    <row r="27" spans="1:20" ht="15">
      <c r="A27" s="142">
        <v>50</v>
      </c>
      <c r="B27" s="140" t="s">
        <v>90</v>
      </c>
      <c r="C27" s="140" t="s">
        <v>91</v>
      </c>
      <c r="D27" s="67">
        <v>1</v>
      </c>
      <c r="E27" s="68">
        <v>72.15</v>
      </c>
      <c r="F27" s="68">
        <f t="shared" si="8"/>
        <v>2.4116424116424113</v>
      </c>
      <c r="G27" s="69">
        <f t="shared" si="9"/>
        <v>5</v>
      </c>
      <c r="H27" s="70">
        <f t="shared" si="10"/>
        <v>21.150000000000006</v>
      </c>
      <c r="I27" s="71">
        <f t="shared" si="15"/>
        <v>26.150000000000006</v>
      </c>
      <c r="J27" s="77">
        <v>7</v>
      </c>
      <c r="K27" s="67">
        <v>3</v>
      </c>
      <c r="L27" s="68">
        <v>82.79</v>
      </c>
      <c r="M27" s="68">
        <f t="shared" si="11"/>
        <v>2.2949631598019082</v>
      </c>
      <c r="N27" s="69">
        <f t="shared" si="12"/>
        <v>15</v>
      </c>
      <c r="O27" s="70">
        <f t="shared" si="13"/>
        <v>26.790000000000006</v>
      </c>
      <c r="P27" s="71">
        <f t="shared" si="17"/>
        <v>41.790000000000006</v>
      </c>
      <c r="Q27" s="77">
        <v>5</v>
      </c>
      <c r="R27" s="73">
        <f t="shared" si="16"/>
        <v>154.94</v>
      </c>
      <c r="S27" s="71">
        <f t="shared" si="14"/>
        <v>67.94000000000001</v>
      </c>
      <c r="T27" s="72">
        <v>8</v>
      </c>
    </row>
    <row r="28" spans="1:20" ht="13.5" customHeight="1">
      <c r="A28" s="142">
        <v>51</v>
      </c>
      <c r="B28" s="141" t="s">
        <v>53</v>
      </c>
      <c r="C28" s="141" t="s">
        <v>54</v>
      </c>
      <c r="D28" s="67">
        <v>1</v>
      </c>
      <c r="E28" s="68">
        <v>37.18</v>
      </c>
      <c r="F28" s="68">
        <f t="shared" si="8"/>
        <v>4.679935449166218</v>
      </c>
      <c r="G28" s="69">
        <f t="shared" si="9"/>
        <v>5</v>
      </c>
      <c r="H28" s="70">
        <f t="shared" si="10"/>
        <v>0</v>
      </c>
      <c r="I28" s="71">
        <f t="shared" si="15"/>
        <v>5</v>
      </c>
      <c r="J28" s="77">
        <v>2</v>
      </c>
      <c r="K28" s="67" t="s">
        <v>345</v>
      </c>
      <c r="L28" s="68"/>
      <c r="M28" s="68" t="e">
        <f t="shared" si="11"/>
        <v>#DIV/0!</v>
      </c>
      <c r="N28" s="69" t="e">
        <f t="shared" si="12"/>
        <v>#VALUE!</v>
      </c>
      <c r="O28" s="70">
        <f t="shared" si="13"/>
        <v>0</v>
      </c>
      <c r="P28" s="71">
        <v>50</v>
      </c>
      <c r="Q28" s="77" t="s">
        <v>338</v>
      </c>
      <c r="R28" s="73">
        <f t="shared" si="16"/>
        <v>37.18</v>
      </c>
      <c r="S28" s="71">
        <f t="shared" si="14"/>
        <v>55</v>
      </c>
      <c r="T28" s="72">
        <v>4</v>
      </c>
    </row>
    <row r="29" spans="1:20" ht="15">
      <c r="A29" s="142">
        <v>52</v>
      </c>
      <c r="B29" s="141" t="s">
        <v>175</v>
      </c>
      <c r="C29" s="141" t="s">
        <v>177</v>
      </c>
      <c r="D29" s="67">
        <v>1</v>
      </c>
      <c r="E29" s="68">
        <v>57.13</v>
      </c>
      <c r="F29" s="68">
        <f t="shared" si="8"/>
        <v>3.045685279187817</v>
      </c>
      <c r="G29" s="69">
        <f t="shared" si="9"/>
        <v>5</v>
      </c>
      <c r="H29" s="70">
        <f t="shared" si="10"/>
        <v>6.130000000000003</v>
      </c>
      <c r="I29" s="71">
        <f t="shared" si="15"/>
        <v>11.130000000000003</v>
      </c>
      <c r="J29" s="77">
        <v>5</v>
      </c>
      <c r="K29" s="67">
        <v>3</v>
      </c>
      <c r="L29" s="68">
        <v>74.19</v>
      </c>
      <c r="M29" s="68">
        <f t="shared" si="11"/>
        <v>2.5609920474457475</v>
      </c>
      <c r="N29" s="69">
        <f t="shared" si="12"/>
        <v>15</v>
      </c>
      <c r="O29" s="70">
        <f t="shared" si="13"/>
        <v>18.189999999999998</v>
      </c>
      <c r="P29" s="71">
        <f t="shared" si="17"/>
        <v>33.19</v>
      </c>
      <c r="Q29" s="77">
        <v>4</v>
      </c>
      <c r="R29" s="73">
        <f t="shared" si="16"/>
        <v>131.32</v>
      </c>
      <c r="S29" s="71">
        <f t="shared" si="14"/>
        <v>44.32</v>
      </c>
      <c r="T29" s="72">
        <v>3</v>
      </c>
    </row>
    <row r="30" spans="1:20" ht="15">
      <c r="A30" s="142">
        <v>53</v>
      </c>
      <c r="B30" s="140" t="s">
        <v>28</v>
      </c>
      <c r="C30" s="140" t="s">
        <v>178</v>
      </c>
      <c r="D30" s="67"/>
      <c r="E30" s="68">
        <v>35.71</v>
      </c>
      <c r="F30" s="68">
        <f t="shared" si="8"/>
        <v>4.87258471016522</v>
      </c>
      <c r="G30" s="69">
        <f t="shared" si="9"/>
        <v>0</v>
      </c>
      <c r="H30" s="70">
        <f t="shared" si="10"/>
        <v>0</v>
      </c>
      <c r="I30" s="71">
        <f t="shared" si="15"/>
        <v>0</v>
      </c>
      <c r="J30" s="77">
        <v>1</v>
      </c>
      <c r="K30" s="67"/>
      <c r="L30" s="68">
        <v>44.56</v>
      </c>
      <c r="M30" s="68">
        <f t="shared" si="11"/>
        <v>4.26391382405745</v>
      </c>
      <c r="N30" s="69">
        <f t="shared" si="12"/>
        <v>0</v>
      </c>
      <c r="O30" s="70">
        <f t="shared" si="13"/>
        <v>0</v>
      </c>
      <c r="P30" s="71">
        <f t="shared" si="17"/>
        <v>0</v>
      </c>
      <c r="Q30" s="77">
        <v>1</v>
      </c>
      <c r="R30" s="73">
        <f t="shared" si="16"/>
        <v>80.27000000000001</v>
      </c>
      <c r="S30" s="71">
        <f t="shared" si="14"/>
        <v>0</v>
      </c>
      <c r="T30" s="72">
        <v>1</v>
      </c>
    </row>
    <row r="31" spans="1:20" ht="15">
      <c r="A31" s="142">
        <v>54</v>
      </c>
      <c r="B31" s="140" t="s">
        <v>158</v>
      </c>
      <c r="C31" s="140" t="s">
        <v>179</v>
      </c>
      <c r="D31" s="67" t="s">
        <v>345</v>
      </c>
      <c r="E31" s="68"/>
      <c r="F31" s="68" t="e">
        <f t="shared" si="8"/>
        <v>#DIV/0!</v>
      </c>
      <c r="G31" s="69" t="e">
        <f t="shared" si="9"/>
        <v>#VALUE!</v>
      </c>
      <c r="H31" s="70">
        <f t="shared" si="10"/>
        <v>0</v>
      </c>
      <c r="I31" s="71">
        <v>50</v>
      </c>
      <c r="J31" s="77" t="s">
        <v>338</v>
      </c>
      <c r="K31" s="67">
        <v>3</v>
      </c>
      <c r="L31" s="68">
        <v>48.37</v>
      </c>
      <c r="M31" s="68">
        <f t="shared" si="11"/>
        <v>3.9280545792846806</v>
      </c>
      <c r="N31" s="69">
        <f t="shared" si="12"/>
        <v>15</v>
      </c>
      <c r="O31" s="70">
        <f t="shared" si="13"/>
        <v>0</v>
      </c>
      <c r="P31" s="71">
        <f t="shared" si="17"/>
        <v>15</v>
      </c>
      <c r="Q31" s="77">
        <v>2</v>
      </c>
      <c r="R31" s="73">
        <f t="shared" si="16"/>
        <v>48.37</v>
      </c>
      <c r="S31" s="71">
        <f t="shared" si="14"/>
        <v>65</v>
      </c>
      <c r="T31" s="72">
        <v>7</v>
      </c>
    </row>
    <row r="32" spans="1:20" ht="15">
      <c r="A32" s="142">
        <v>55</v>
      </c>
      <c r="B32" s="140" t="s">
        <v>17</v>
      </c>
      <c r="C32" s="140" t="s">
        <v>180</v>
      </c>
      <c r="D32" s="67">
        <v>2</v>
      </c>
      <c r="E32" s="68">
        <v>33.5</v>
      </c>
      <c r="F32" s="68">
        <f t="shared" si="8"/>
        <v>5.1940298507462686</v>
      </c>
      <c r="G32" s="69">
        <f t="shared" si="9"/>
        <v>10</v>
      </c>
      <c r="H32" s="70">
        <f t="shared" si="10"/>
        <v>0</v>
      </c>
      <c r="I32" s="71">
        <f t="shared" si="15"/>
        <v>10</v>
      </c>
      <c r="J32" s="77">
        <v>3</v>
      </c>
      <c r="K32" s="67" t="s">
        <v>345</v>
      </c>
      <c r="L32" s="68"/>
      <c r="M32" s="68" t="e">
        <f t="shared" si="11"/>
        <v>#DIV/0!</v>
      </c>
      <c r="N32" s="69" t="e">
        <f t="shared" si="12"/>
        <v>#VALUE!</v>
      </c>
      <c r="O32" s="70">
        <f t="shared" si="13"/>
        <v>0</v>
      </c>
      <c r="P32" s="71">
        <v>50</v>
      </c>
      <c r="Q32" s="77" t="s">
        <v>338</v>
      </c>
      <c r="R32" s="73">
        <f t="shared" si="16"/>
        <v>33.5</v>
      </c>
      <c r="S32" s="71">
        <f t="shared" si="14"/>
        <v>60</v>
      </c>
      <c r="T32" s="72">
        <v>5</v>
      </c>
    </row>
    <row r="33" spans="1:20" ht="15">
      <c r="A33" s="154">
        <v>56</v>
      </c>
      <c r="B33" s="141" t="s">
        <v>181</v>
      </c>
      <c r="C33" s="141" t="s">
        <v>33</v>
      </c>
      <c r="D33" s="67">
        <v>2</v>
      </c>
      <c r="E33" s="68">
        <v>38.45</v>
      </c>
      <c r="F33" s="68">
        <f t="shared" si="8"/>
        <v>4.525357607282184</v>
      </c>
      <c r="G33" s="69">
        <f t="shared" si="9"/>
        <v>10</v>
      </c>
      <c r="H33" s="70">
        <f t="shared" si="10"/>
        <v>0</v>
      </c>
      <c r="I33" s="71">
        <f t="shared" si="15"/>
        <v>10</v>
      </c>
      <c r="J33" s="77">
        <v>4</v>
      </c>
      <c r="K33" s="67" t="s">
        <v>345</v>
      </c>
      <c r="L33" s="68"/>
      <c r="M33" s="68" t="e">
        <f t="shared" si="11"/>
        <v>#DIV/0!</v>
      </c>
      <c r="N33" s="69" t="e">
        <f t="shared" si="12"/>
        <v>#VALUE!</v>
      </c>
      <c r="O33" s="70">
        <f t="shared" si="13"/>
        <v>0</v>
      </c>
      <c r="P33" s="71">
        <v>50</v>
      </c>
      <c r="Q33" s="77" t="s">
        <v>338</v>
      </c>
      <c r="R33" s="73">
        <f t="shared" si="16"/>
        <v>38.45</v>
      </c>
      <c r="S33" s="71">
        <f t="shared" si="14"/>
        <v>60</v>
      </c>
      <c r="T33" s="72">
        <v>6</v>
      </c>
    </row>
    <row r="36" spans="2:4" ht="15">
      <c r="B36" s="204"/>
      <c r="C36" s="202"/>
      <c r="D36" s="203"/>
    </row>
  </sheetData>
  <sheetProtection/>
  <mergeCells count="18">
    <mergeCell ref="T7:T8"/>
    <mergeCell ref="B10:T10"/>
    <mergeCell ref="G7:I7"/>
    <mergeCell ref="K7:K8"/>
    <mergeCell ref="L7:L8"/>
    <mergeCell ref="N7:P7"/>
    <mergeCell ref="R7:R8"/>
    <mergeCell ref="S7:S8"/>
    <mergeCell ref="K5:L5"/>
    <mergeCell ref="A6:A8"/>
    <mergeCell ref="B6:C6"/>
    <mergeCell ref="J6:J8"/>
    <mergeCell ref="Q6:Q8"/>
    <mergeCell ref="R6:T6"/>
    <mergeCell ref="B7:B8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1"/>
  <sheetViews>
    <sheetView zoomScale="85" zoomScaleNormal="85" zoomScalePageLayoutView="0" workbookViewId="0" topLeftCell="A37">
      <selection activeCell="F62" sqref="F62"/>
    </sheetView>
  </sheetViews>
  <sheetFormatPr defaultColWidth="9.140625" defaultRowHeight="12.75"/>
  <cols>
    <col min="1" max="1" width="6.8515625" style="58" customWidth="1"/>
    <col min="2" max="2" width="16.140625" style="58" customWidth="1"/>
    <col min="3" max="3" width="20.8515625" style="58" customWidth="1"/>
    <col min="4" max="4" width="4.8515625" style="58" customWidth="1"/>
    <col min="5" max="5" width="6.140625" style="58" customWidth="1"/>
    <col min="6" max="6" width="9.140625" style="58" customWidth="1"/>
    <col min="7" max="7" width="5.57421875" style="58" customWidth="1"/>
    <col min="8" max="8" width="7.00390625" style="58" customWidth="1"/>
    <col min="9" max="9" width="7.57421875" style="58" customWidth="1"/>
    <col min="10" max="10" width="6.00390625" style="58" customWidth="1"/>
    <col min="11" max="11" width="5.00390625" style="58" customWidth="1"/>
    <col min="12" max="13" width="6.28125" style="58" customWidth="1"/>
    <col min="14" max="14" width="11.140625" style="58" bestFit="1" customWidth="1"/>
    <col min="15" max="15" width="9.140625" style="58" customWidth="1"/>
    <col min="16" max="16" width="11.140625" style="58" bestFit="1" customWidth="1"/>
    <col min="17" max="17" width="5.28125" style="58" customWidth="1"/>
    <col min="18" max="19" width="9.140625" style="58" customWidth="1"/>
    <col min="20" max="20" width="4.421875" style="58" customWidth="1"/>
    <col min="21" max="16384" width="9.140625" style="58" customWidth="1"/>
  </cols>
  <sheetData>
    <row r="2" spans="1:20" ht="33">
      <c r="A2" s="53"/>
      <c r="B2" s="80" t="s">
        <v>68</v>
      </c>
      <c r="C2" s="55"/>
      <c r="D2" s="112" t="s">
        <v>27</v>
      </c>
      <c r="E2" s="53"/>
      <c r="F2" s="53"/>
      <c r="G2" s="53"/>
      <c r="H2" s="53"/>
      <c r="I2" s="53"/>
      <c r="J2" s="56"/>
      <c r="K2" s="53"/>
      <c r="L2" s="81" t="s">
        <v>131</v>
      </c>
      <c r="M2" s="57"/>
      <c r="N2" s="53"/>
      <c r="O2" s="57"/>
      <c r="P2" s="53"/>
      <c r="Q2" s="56"/>
      <c r="R2" s="56"/>
      <c r="S2" s="56"/>
      <c r="T2" s="56"/>
    </row>
    <row r="3" spans="1:20" ht="18.75">
      <c r="A3" s="53"/>
      <c r="B3" s="79" t="s">
        <v>22</v>
      </c>
      <c r="C3" s="55"/>
      <c r="D3" s="53"/>
      <c r="E3" s="53"/>
      <c r="F3" s="53"/>
      <c r="G3" s="53"/>
      <c r="H3" s="53"/>
      <c r="I3" s="53"/>
      <c r="J3" s="56"/>
      <c r="K3" s="53"/>
      <c r="L3" s="53"/>
      <c r="M3" s="53"/>
      <c r="N3" s="53"/>
      <c r="O3" s="53"/>
      <c r="P3" s="53"/>
      <c r="Q3" s="56"/>
      <c r="R3" s="56"/>
      <c r="S3" s="56"/>
      <c r="T3" s="56"/>
    </row>
    <row r="4" spans="1:20" ht="19.5">
      <c r="A4" s="56"/>
      <c r="B4" s="59"/>
      <c r="C4" s="60"/>
      <c r="D4" s="105" t="s">
        <v>49</v>
      </c>
      <c r="E4" s="106"/>
      <c r="F4" s="107"/>
      <c r="G4" s="108"/>
      <c r="H4" s="108"/>
      <c r="I4" s="108"/>
      <c r="J4" s="108"/>
      <c r="K4" s="108"/>
      <c r="L4" s="109" t="s">
        <v>93</v>
      </c>
      <c r="M4" s="106"/>
      <c r="N4" s="84"/>
      <c r="O4" s="85"/>
      <c r="P4" s="85"/>
      <c r="Q4" s="53"/>
      <c r="R4" s="53"/>
      <c r="S4" s="53"/>
      <c r="T4" s="53"/>
    </row>
    <row r="5" spans="1:17" ht="15.75" customHeight="1" thickBot="1">
      <c r="A5" s="56"/>
      <c r="B5" s="61"/>
      <c r="C5" s="60"/>
      <c r="D5" s="87" t="s">
        <v>3</v>
      </c>
      <c r="E5" s="88">
        <v>199</v>
      </c>
      <c r="F5" s="89" t="s">
        <v>24</v>
      </c>
      <c r="G5" s="85" t="s">
        <v>14</v>
      </c>
      <c r="H5" s="90">
        <v>3.6</v>
      </c>
      <c r="I5" s="91" t="s">
        <v>0</v>
      </c>
      <c r="J5" s="78"/>
      <c r="K5" s="334" t="s">
        <v>3</v>
      </c>
      <c r="L5" s="334"/>
      <c r="M5" s="88">
        <v>154</v>
      </c>
      <c r="N5" s="89" t="s">
        <v>24</v>
      </c>
      <c r="O5" s="85" t="s">
        <v>14</v>
      </c>
      <c r="P5" s="90">
        <v>3.8</v>
      </c>
      <c r="Q5" s="62" t="s">
        <v>0</v>
      </c>
    </row>
    <row r="6" spans="1:20" ht="14.25" customHeight="1" thickBot="1" thickTop="1">
      <c r="A6" s="359" t="s">
        <v>6</v>
      </c>
      <c r="B6" s="362"/>
      <c r="C6" s="363"/>
      <c r="D6" s="92"/>
      <c r="E6" s="93" t="s">
        <v>7</v>
      </c>
      <c r="F6" s="93"/>
      <c r="G6" s="94">
        <v>55</v>
      </c>
      <c r="H6" s="95"/>
      <c r="I6" s="96">
        <f>G6*1.5</f>
        <v>82.5</v>
      </c>
      <c r="J6" s="364" t="s">
        <v>1</v>
      </c>
      <c r="K6" s="97"/>
      <c r="L6" s="93" t="s">
        <v>7</v>
      </c>
      <c r="M6" s="93"/>
      <c r="N6" s="94">
        <v>40</v>
      </c>
      <c r="O6" s="95"/>
      <c r="P6" s="96">
        <v>60</v>
      </c>
      <c r="Q6" s="367" t="s">
        <v>1</v>
      </c>
      <c r="R6" s="402" t="s">
        <v>19</v>
      </c>
      <c r="S6" s="403"/>
      <c r="T6" s="404"/>
    </row>
    <row r="7" spans="1:20" ht="14.25" customHeight="1" thickTop="1">
      <c r="A7" s="360"/>
      <c r="B7" s="373" t="s">
        <v>4</v>
      </c>
      <c r="C7" s="373" t="s">
        <v>5</v>
      </c>
      <c r="D7" s="375" t="s">
        <v>8</v>
      </c>
      <c r="E7" s="377" t="s">
        <v>10</v>
      </c>
      <c r="F7" s="98" t="s">
        <v>16</v>
      </c>
      <c r="G7" s="384" t="s">
        <v>9</v>
      </c>
      <c r="H7" s="385"/>
      <c r="I7" s="386"/>
      <c r="J7" s="365"/>
      <c r="K7" s="387" t="s">
        <v>8</v>
      </c>
      <c r="L7" s="377" t="s">
        <v>10</v>
      </c>
      <c r="M7" s="98" t="s">
        <v>16</v>
      </c>
      <c r="N7" s="384" t="s">
        <v>9</v>
      </c>
      <c r="O7" s="385"/>
      <c r="P7" s="386"/>
      <c r="Q7" s="368"/>
      <c r="R7" s="395" t="s">
        <v>20</v>
      </c>
      <c r="S7" s="397" t="s">
        <v>21</v>
      </c>
      <c r="T7" s="393" t="s">
        <v>15</v>
      </c>
    </row>
    <row r="8" spans="1:20" ht="18.75" customHeight="1" thickBot="1">
      <c r="A8" s="361"/>
      <c r="B8" s="374"/>
      <c r="C8" s="374"/>
      <c r="D8" s="376"/>
      <c r="E8" s="378"/>
      <c r="F8" s="100" t="s">
        <v>0</v>
      </c>
      <c r="G8" s="101" t="s">
        <v>12</v>
      </c>
      <c r="H8" s="102" t="s">
        <v>13</v>
      </c>
      <c r="I8" s="103" t="s">
        <v>11</v>
      </c>
      <c r="J8" s="366"/>
      <c r="K8" s="388"/>
      <c r="L8" s="378"/>
      <c r="M8" s="99" t="s">
        <v>0</v>
      </c>
      <c r="N8" s="101" t="s">
        <v>12</v>
      </c>
      <c r="O8" s="102" t="s">
        <v>13</v>
      </c>
      <c r="P8" s="104" t="s">
        <v>11</v>
      </c>
      <c r="Q8" s="369"/>
      <c r="R8" s="396"/>
      <c r="S8" s="398"/>
      <c r="T8" s="394"/>
    </row>
    <row r="9" spans="1:20" ht="13.5" thickTop="1">
      <c r="A9" s="63"/>
      <c r="B9" s="64"/>
      <c r="C9" s="64"/>
      <c r="D9" s="63"/>
      <c r="E9" s="63"/>
      <c r="F9" s="63"/>
      <c r="G9" s="63"/>
      <c r="H9" s="63"/>
      <c r="I9" s="63"/>
      <c r="J9" s="65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.75">
      <c r="A10" s="66"/>
      <c r="B10" s="381" t="s">
        <v>336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</row>
    <row r="11" spans="1:20" s="74" customFormat="1" ht="15">
      <c r="A11" s="177">
        <v>57</v>
      </c>
      <c r="B11" s="180" t="s">
        <v>128</v>
      </c>
      <c r="C11" s="181" t="s">
        <v>184</v>
      </c>
      <c r="D11" s="67" t="s">
        <v>333</v>
      </c>
      <c r="E11" s="68"/>
      <c r="F11" s="68" t="e">
        <f>$E$5/E11</f>
        <v>#DIV/0!</v>
      </c>
      <c r="G11" s="69" t="e">
        <f>IF(OR(D11="diskv.",D11="n"),50,5*D11)</f>
        <v>#VALUE!</v>
      </c>
      <c r="H11" s="70">
        <f>IF(E11="-","-",(IF(E11&gt;I$6,"diskv.",IF(E11&gt;G$6,E11-G$6,0))))</f>
        <v>0</v>
      </c>
      <c r="I11" s="71">
        <v>50</v>
      </c>
      <c r="J11" s="72" t="s">
        <v>338</v>
      </c>
      <c r="K11" s="67" t="s">
        <v>333</v>
      </c>
      <c r="L11" s="68"/>
      <c r="M11" s="68" t="e">
        <f>$M$5/L11</f>
        <v>#DIV/0!</v>
      </c>
      <c r="N11" s="69" t="e">
        <f>IF(OR(K11="diskv.",K11="n"),50,5*K11)</f>
        <v>#VALUE!</v>
      </c>
      <c r="O11" s="70">
        <f>IF(L11="-","-",(IF(L11&gt;P$6,"diskv.",IF(L11&gt;N$6,L11-N$6,0))))</f>
        <v>0</v>
      </c>
      <c r="P11" s="71">
        <v>50</v>
      </c>
      <c r="Q11" s="72" t="s">
        <v>338</v>
      </c>
      <c r="R11" s="73">
        <f>E11+L11</f>
        <v>0</v>
      </c>
      <c r="S11" s="71">
        <f>I11+P11</f>
        <v>100</v>
      </c>
      <c r="T11" s="72" t="s">
        <v>338</v>
      </c>
    </row>
    <row r="12" spans="1:20" s="74" customFormat="1" ht="15">
      <c r="A12" s="177">
        <v>58</v>
      </c>
      <c r="B12" s="180" t="s">
        <v>55</v>
      </c>
      <c r="C12" s="181" t="s">
        <v>185</v>
      </c>
      <c r="D12" s="67">
        <v>1</v>
      </c>
      <c r="E12" s="68">
        <v>61.31</v>
      </c>
      <c r="F12" s="68">
        <f aca="true" t="shared" si="0" ref="F12:F32">$E$5/E12</f>
        <v>3.245800032621106</v>
      </c>
      <c r="G12" s="69">
        <f aca="true" t="shared" si="1" ref="G12:G32">IF(OR(D12="diskv.",D12="n"),50,5*D12)</f>
        <v>5</v>
      </c>
      <c r="H12" s="70">
        <f aca="true" t="shared" si="2" ref="H12:H32">IF(E12="-","-",(IF(E12&gt;I$6,"diskv.",IF(E12&gt;G$6,E12-G$6,0))))</f>
        <v>6.310000000000002</v>
      </c>
      <c r="I12" s="71">
        <f aca="true" t="shared" si="3" ref="I12:I32">G12+H12</f>
        <v>11.310000000000002</v>
      </c>
      <c r="J12" s="72">
        <v>18</v>
      </c>
      <c r="K12" s="67"/>
      <c r="L12" s="68">
        <v>49.03</v>
      </c>
      <c r="M12" s="68">
        <f aca="true" t="shared" si="4" ref="M12:M32">$M$5/L12</f>
        <v>3.140934121966143</v>
      </c>
      <c r="N12" s="69">
        <f aca="true" t="shared" si="5" ref="N12:N32">IF(OR(K12="diskv.",K12="n"),50,5*K12)</f>
        <v>0</v>
      </c>
      <c r="O12" s="70">
        <f aca="true" t="shared" si="6" ref="O12:O32">IF(L12="-","-",(IF(L12&gt;P$6,"diskv.",IF(L12&gt;N$6,L12-N$6,0))))</f>
        <v>9.030000000000001</v>
      </c>
      <c r="P12" s="71">
        <f aca="true" t="shared" si="7" ref="P12:P32">N12+O12</f>
        <v>9.030000000000001</v>
      </c>
      <c r="Q12" s="72">
        <v>16</v>
      </c>
      <c r="R12" s="73">
        <f aca="true" t="shared" si="8" ref="R12:R32">E12+L12</f>
        <v>110.34</v>
      </c>
      <c r="S12" s="71">
        <f aca="true" t="shared" si="9" ref="S12:S32">I12+P12</f>
        <v>20.340000000000003</v>
      </c>
      <c r="T12" s="72">
        <v>15</v>
      </c>
    </row>
    <row r="13" spans="1:20" s="74" customFormat="1" ht="15">
      <c r="A13" s="177">
        <v>59</v>
      </c>
      <c r="B13" s="180" t="s">
        <v>58</v>
      </c>
      <c r="C13" s="181" t="s">
        <v>186</v>
      </c>
      <c r="D13" s="67">
        <v>2</v>
      </c>
      <c r="E13" s="68">
        <v>50.81</v>
      </c>
      <c r="F13" s="68">
        <f t="shared" si="0"/>
        <v>3.916551859870104</v>
      </c>
      <c r="G13" s="69">
        <f t="shared" si="1"/>
        <v>10</v>
      </c>
      <c r="H13" s="70">
        <f t="shared" si="2"/>
        <v>0</v>
      </c>
      <c r="I13" s="71">
        <f t="shared" si="3"/>
        <v>10</v>
      </c>
      <c r="J13" s="72">
        <v>16</v>
      </c>
      <c r="K13" s="67">
        <v>1</v>
      </c>
      <c r="L13" s="68">
        <v>41.78</v>
      </c>
      <c r="M13" s="68">
        <f t="shared" si="4"/>
        <v>3.6859741503111536</v>
      </c>
      <c r="N13" s="69">
        <f t="shared" si="5"/>
        <v>5</v>
      </c>
      <c r="O13" s="70">
        <f t="shared" si="6"/>
        <v>1.7800000000000011</v>
      </c>
      <c r="P13" s="71">
        <f t="shared" si="7"/>
        <v>6.780000000000001</v>
      </c>
      <c r="Q13" s="280">
        <v>15</v>
      </c>
      <c r="R13" s="73">
        <f t="shared" si="8"/>
        <v>92.59</v>
      </c>
      <c r="S13" s="71">
        <f t="shared" si="9"/>
        <v>16.78</v>
      </c>
      <c r="T13" s="72">
        <v>14</v>
      </c>
    </row>
    <row r="14" spans="1:20" s="74" customFormat="1" ht="15">
      <c r="A14" s="177">
        <v>60</v>
      </c>
      <c r="B14" s="180" t="s">
        <v>71</v>
      </c>
      <c r="C14" s="181" t="s">
        <v>191</v>
      </c>
      <c r="D14" s="67">
        <v>1</v>
      </c>
      <c r="E14" s="68">
        <v>45.91</v>
      </c>
      <c r="F14" s="277">
        <f t="shared" si="0"/>
        <v>4.334567632324113</v>
      </c>
      <c r="G14" s="69">
        <f t="shared" si="1"/>
        <v>5</v>
      </c>
      <c r="H14" s="70">
        <f t="shared" si="2"/>
        <v>0</v>
      </c>
      <c r="I14" s="71">
        <f t="shared" si="3"/>
        <v>5</v>
      </c>
      <c r="J14" s="72">
        <v>13</v>
      </c>
      <c r="K14" s="67"/>
      <c r="L14" s="277">
        <v>32.97</v>
      </c>
      <c r="M14" s="68">
        <f t="shared" si="4"/>
        <v>4.670912951167728</v>
      </c>
      <c r="N14" s="69">
        <f t="shared" si="5"/>
        <v>0</v>
      </c>
      <c r="O14" s="70">
        <f t="shared" si="6"/>
        <v>0</v>
      </c>
      <c r="P14" s="71">
        <f t="shared" si="7"/>
        <v>0</v>
      </c>
      <c r="Q14" s="280">
        <v>1</v>
      </c>
      <c r="R14" s="73">
        <f t="shared" si="8"/>
        <v>78.88</v>
      </c>
      <c r="S14" s="71">
        <f t="shared" si="9"/>
        <v>5</v>
      </c>
      <c r="T14" s="72">
        <v>6</v>
      </c>
    </row>
    <row r="15" spans="1:20" s="74" customFormat="1" ht="15">
      <c r="A15" s="177">
        <v>61</v>
      </c>
      <c r="B15" s="180" t="s">
        <v>183</v>
      </c>
      <c r="C15" s="181" t="s">
        <v>92</v>
      </c>
      <c r="D15" s="67"/>
      <c r="E15" s="68">
        <v>42.78</v>
      </c>
      <c r="F15" s="276">
        <f t="shared" si="0"/>
        <v>4.651706404862085</v>
      </c>
      <c r="G15" s="69">
        <f t="shared" si="1"/>
        <v>0</v>
      </c>
      <c r="H15" s="70">
        <f t="shared" si="2"/>
        <v>0</v>
      </c>
      <c r="I15" s="71">
        <f t="shared" si="3"/>
        <v>0</v>
      </c>
      <c r="J15" s="72" t="s">
        <v>346</v>
      </c>
      <c r="K15" s="67">
        <v>2</v>
      </c>
      <c r="L15" s="68">
        <v>38.72</v>
      </c>
      <c r="M15" s="68">
        <f t="shared" si="4"/>
        <v>3.9772727272727275</v>
      </c>
      <c r="N15" s="69">
        <f t="shared" si="5"/>
        <v>10</v>
      </c>
      <c r="O15" s="70">
        <f t="shared" si="6"/>
        <v>0</v>
      </c>
      <c r="P15" s="71">
        <f t="shared" si="7"/>
        <v>10</v>
      </c>
      <c r="Q15" s="280">
        <v>17</v>
      </c>
      <c r="R15" s="73">
        <f t="shared" si="8"/>
        <v>81.5</v>
      </c>
      <c r="S15" s="71">
        <f t="shared" si="9"/>
        <v>10</v>
      </c>
      <c r="T15" s="72">
        <v>12</v>
      </c>
    </row>
    <row r="16" spans="1:20" s="74" customFormat="1" ht="15">
      <c r="A16" s="177">
        <v>62</v>
      </c>
      <c r="B16" s="182" t="s">
        <v>76</v>
      </c>
      <c r="C16" s="183" t="s">
        <v>89</v>
      </c>
      <c r="D16" s="67"/>
      <c r="E16" s="68">
        <v>42.53</v>
      </c>
      <c r="F16" s="276">
        <f t="shared" si="0"/>
        <v>4.67905008229485</v>
      </c>
      <c r="G16" s="69">
        <f t="shared" si="1"/>
        <v>0</v>
      </c>
      <c r="H16" s="70">
        <f t="shared" si="2"/>
        <v>0</v>
      </c>
      <c r="I16" s="71">
        <f t="shared" si="3"/>
        <v>0</v>
      </c>
      <c r="J16" s="72" t="s">
        <v>347</v>
      </c>
      <c r="K16" s="67" t="s">
        <v>333</v>
      </c>
      <c r="L16" s="68"/>
      <c r="M16" s="68" t="e">
        <f t="shared" si="4"/>
        <v>#DIV/0!</v>
      </c>
      <c r="N16" s="69" t="e">
        <f t="shared" si="5"/>
        <v>#VALUE!</v>
      </c>
      <c r="O16" s="70">
        <f t="shared" si="6"/>
        <v>0</v>
      </c>
      <c r="P16" s="71">
        <v>50</v>
      </c>
      <c r="Q16" s="280" t="s">
        <v>338</v>
      </c>
      <c r="R16" s="73">
        <f t="shared" si="8"/>
        <v>42.53</v>
      </c>
      <c r="S16" s="71">
        <f t="shared" si="9"/>
        <v>50</v>
      </c>
      <c r="T16" s="72">
        <v>18</v>
      </c>
    </row>
    <row r="17" spans="1:20" s="74" customFormat="1" ht="15">
      <c r="A17" s="177">
        <v>63</v>
      </c>
      <c r="B17" s="180" t="s">
        <v>44</v>
      </c>
      <c r="C17" s="181" t="s">
        <v>77</v>
      </c>
      <c r="D17" s="67"/>
      <c r="E17" s="68">
        <v>44.72</v>
      </c>
      <c r="F17" s="276">
        <f t="shared" si="0"/>
        <v>4.4499105545617175</v>
      </c>
      <c r="G17" s="69">
        <f t="shared" si="1"/>
        <v>0</v>
      </c>
      <c r="H17" s="70">
        <f t="shared" si="2"/>
        <v>0</v>
      </c>
      <c r="I17" s="71">
        <f t="shared" si="3"/>
        <v>0</v>
      </c>
      <c r="J17" s="72">
        <v>4</v>
      </c>
      <c r="K17" s="67">
        <v>1</v>
      </c>
      <c r="L17" s="278">
        <v>34.65</v>
      </c>
      <c r="M17" s="68">
        <f t="shared" si="4"/>
        <v>4.444444444444445</v>
      </c>
      <c r="N17" s="69">
        <f t="shared" si="5"/>
        <v>5</v>
      </c>
      <c r="O17" s="70">
        <f t="shared" si="6"/>
        <v>0</v>
      </c>
      <c r="P17" s="71">
        <f t="shared" si="7"/>
        <v>5</v>
      </c>
      <c r="Q17" s="280">
        <v>11</v>
      </c>
      <c r="R17" s="73">
        <f t="shared" si="8"/>
        <v>79.37</v>
      </c>
      <c r="S17" s="71">
        <f t="shared" si="9"/>
        <v>5</v>
      </c>
      <c r="T17" s="72">
        <v>7</v>
      </c>
    </row>
    <row r="18" spans="1:20" s="74" customFormat="1" ht="15">
      <c r="A18" s="177">
        <v>64</v>
      </c>
      <c r="B18" s="180" t="s">
        <v>80</v>
      </c>
      <c r="C18" s="181" t="s">
        <v>81</v>
      </c>
      <c r="D18" s="67" t="s">
        <v>333</v>
      </c>
      <c r="E18" s="68"/>
      <c r="F18" s="68" t="e">
        <f t="shared" si="0"/>
        <v>#DIV/0!</v>
      </c>
      <c r="G18" s="69" t="e">
        <f t="shared" si="1"/>
        <v>#VALUE!</v>
      </c>
      <c r="H18" s="70">
        <f t="shared" si="2"/>
        <v>0</v>
      </c>
      <c r="I18" s="71">
        <v>50</v>
      </c>
      <c r="J18" s="72" t="s">
        <v>338</v>
      </c>
      <c r="K18" s="67" t="s">
        <v>333</v>
      </c>
      <c r="L18" s="68"/>
      <c r="M18" s="68" t="e">
        <f t="shared" si="4"/>
        <v>#DIV/0!</v>
      </c>
      <c r="N18" s="69" t="e">
        <f t="shared" si="5"/>
        <v>#VALUE!</v>
      </c>
      <c r="O18" s="70">
        <f t="shared" si="6"/>
        <v>0</v>
      </c>
      <c r="P18" s="71">
        <v>50</v>
      </c>
      <c r="Q18" s="280" t="s">
        <v>338</v>
      </c>
      <c r="R18" s="73">
        <f t="shared" si="8"/>
        <v>0</v>
      </c>
      <c r="S18" s="71">
        <f t="shared" si="9"/>
        <v>100</v>
      </c>
      <c r="T18" s="72" t="s">
        <v>338</v>
      </c>
    </row>
    <row r="19" spans="1:20" s="74" customFormat="1" ht="15">
      <c r="A19" s="177">
        <v>65</v>
      </c>
      <c r="B19" s="182" t="s">
        <v>78</v>
      </c>
      <c r="C19" s="183" t="s">
        <v>79</v>
      </c>
      <c r="D19" s="67"/>
      <c r="E19" s="68">
        <v>46.72</v>
      </c>
      <c r="F19" s="276">
        <f t="shared" si="0"/>
        <v>4.259417808219178</v>
      </c>
      <c r="G19" s="69">
        <f t="shared" si="1"/>
        <v>0</v>
      </c>
      <c r="H19" s="70">
        <f t="shared" si="2"/>
        <v>0</v>
      </c>
      <c r="I19" s="71">
        <f t="shared" si="3"/>
        <v>0</v>
      </c>
      <c r="J19" s="72">
        <v>6</v>
      </c>
      <c r="K19" s="67"/>
      <c r="L19" s="277">
        <v>35.91</v>
      </c>
      <c r="M19" s="68">
        <f t="shared" si="4"/>
        <v>4.288499025341131</v>
      </c>
      <c r="N19" s="69">
        <f t="shared" si="5"/>
        <v>0</v>
      </c>
      <c r="O19" s="70">
        <f t="shared" si="6"/>
        <v>0</v>
      </c>
      <c r="P19" s="71">
        <f t="shared" si="7"/>
        <v>0</v>
      </c>
      <c r="Q19" s="280">
        <v>4</v>
      </c>
      <c r="R19" s="279">
        <f t="shared" si="8"/>
        <v>82.63</v>
      </c>
      <c r="S19" s="71">
        <f t="shared" si="9"/>
        <v>0</v>
      </c>
      <c r="T19" s="72">
        <v>2</v>
      </c>
    </row>
    <row r="20" spans="1:20" s="74" customFormat="1" ht="15">
      <c r="A20" s="177">
        <v>66</v>
      </c>
      <c r="B20" s="182" t="s">
        <v>83</v>
      </c>
      <c r="C20" s="183" t="s">
        <v>84</v>
      </c>
      <c r="D20" s="67">
        <v>1</v>
      </c>
      <c r="E20" s="68">
        <v>41.81</v>
      </c>
      <c r="F20" s="277">
        <f t="shared" si="0"/>
        <v>4.7596268835206885</v>
      </c>
      <c r="G20" s="69">
        <f t="shared" si="1"/>
        <v>5</v>
      </c>
      <c r="H20" s="70">
        <f t="shared" si="2"/>
        <v>0</v>
      </c>
      <c r="I20" s="71">
        <f t="shared" si="3"/>
        <v>5</v>
      </c>
      <c r="J20" s="72">
        <v>11</v>
      </c>
      <c r="K20" s="67"/>
      <c r="L20" s="277">
        <v>33.37</v>
      </c>
      <c r="M20" s="68">
        <f t="shared" si="4"/>
        <v>4.614923584057537</v>
      </c>
      <c r="N20" s="69">
        <f t="shared" si="5"/>
        <v>0</v>
      </c>
      <c r="O20" s="70">
        <f t="shared" si="6"/>
        <v>0</v>
      </c>
      <c r="P20" s="71">
        <f t="shared" si="7"/>
        <v>0</v>
      </c>
      <c r="Q20" s="280">
        <v>2</v>
      </c>
      <c r="R20" s="73">
        <f t="shared" si="8"/>
        <v>75.18</v>
      </c>
      <c r="S20" s="71">
        <f t="shared" si="9"/>
        <v>5</v>
      </c>
      <c r="T20" s="72">
        <v>5</v>
      </c>
    </row>
    <row r="21" spans="1:20" s="74" customFormat="1" ht="15">
      <c r="A21" s="177">
        <v>67</v>
      </c>
      <c r="B21" s="182" t="s">
        <v>56</v>
      </c>
      <c r="C21" s="183" t="s">
        <v>187</v>
      </c>
      <c r="D21" s="75">
        <v>1</v>
      </c>
      <c r="E21" s="68">
        <v>41.69</v>
      </c>
      <c r="F21" s="277">
        <f t="shared" si="0"/>
        <v>4.7733269369153275</v>
      </c>
      <c r="G21" s="69">
        <f t="shared" si="1"/>
        <v>5</v>
      </c>
      <c r="H21" s="70">
        <f t="shared" si="2"/>
        <v>0</v>
      </c>
      <c r="I21" s="71">
        <f t="shared" si="3"/>
        <v>5</v>
      </c>
      <c r="J21" s="72">
        <v>10</v>
      </c>
      <c r="K21" s="67">
        <v>1</v>
      </c>
      <c r="L21" s="278">
        <v>34.75</v>
      </c>
      <c r="M21" s="68">
        <f t="shared" si="4"/>
        <v>4.431654676258993</v>
      </c>
      <c r="N21" s="69">
        <f t="shared" si="5"/>
        <v>5</v>
      </c>
      <c r="O21" s="70">
        <f t="shared" si="6"/>
        <v>0</v>
      </c>
      <c r="P21" s="71">
        <f t="shared" si="7"/>
        <v>5</v>
      </c>
      <c r="Q21" s="280">
        <v>12</v>
      </c>
      <c r="R21" s="73">
        <f t="shared" si="8"/>
        <v>76.44</v>
      </c>
      <c r="S21" s="71">
        <f t="shared" si="9"/>
        <v>10</v>
      </c>
      <c r="T21" s="72">
        <v>11</v>
      </c>
    </row>
    <row r="22" spans="1:20" s="74" customFormat="1" ht="15">
      <c r="A22" s="177">
        <v>68</v>
      </c>
      <c r="B22" s="182" t="s">
        <v>156</v>
      </c>
      <c r="C22" s="183" t="s">
        <v>188</v>
      </c>
      <c r="D22" s="75"/>
      <c r="E22" s="68">
        <v>54.81</v>
      </c>
      <c r="F22" s="276">
        <f t="shared" si="0"/>
        <v>3.6307243203794926</v>
      </c>
      <c r="G22" s="69">
        <f t="shared" si="1"/>
        <v>0</v>
      </c>
      <c r="H22" s="70">
        <f t="shared" si="2"/>
        <v>0</v>
      </c>
      <c r="I22" s="71">
        <f t="shared" si="3"/>
        <v>0</v>
      </c>
      <c r="J22" s="72">
        <v>9</v>
      </c>
      <c r="K22" s="67"/>
      <c r="L22" s="68">
        <v>42.07</v>
      </c>
      <c r="M22" s="68">
        <f t="shared" si="4"/>
        <v>3.660565723793677</v>
      </c>
      <c r="N22" s="69">
        <f t="shared" si="5"/>
        <v>0</v>
      </c>
      <c r="O22" s="70">
        <f t="shared" si="6"/>
        <v>2.0700000000000003</v>
      </c>
      <c r="P22" s="71">
        <f t="shared" si="7"/>
        <v>2.0700000000000003</v>
      </c>
      <c r="Q22" s="280">
        <v>8</v>
      </c>
      <c r="R22" s="73">
        <f t="shared" si="8"/>
        <v>96.88</v>
      </c>
      <c r="S22" s="71">
        <f t="shared" si="9"/>
        <v>2.0700000000000003</v>
      </c>
      <c r="T22" s="72">
        <v>4</v>
      </c>
    </row>
    <row r="23" spans="1:20" s="74" customFormat="1" ht="15">
      <c r="A23" s="177">
        <v>70</v>
      </c>
      <c r="B23" s="182" t="s">
        <v>154</v>
      </c>
      <c r="C23" s="183" t="s">
        <v>189</v>
      </c>
      <c r="D23" s="67">
        <v>2</v>
      </c>
      <c r="E23" s="68">
        <v>53.47</v>
      </c>
      <c r="F23" s="68">
        <f t="shared" si="0"/>
        <v>3.7217131101552274</v>
      </c>
      <c r="G23" s="69">
        <f t="shared" si="1"/>
        <v>10</v>
      </c>
      <c r="H23" s="70">
        <f t="shared" si="2"/>
        <v>0</v>
      </c>
      <c r="I23" s="71">
        <f t="shared" si="3"/>
        <v>10</v>
      </c>
      <c r="J23" s="72">
        <v>17</v>
      </c>
      <c r="K23" s="67">
        <v>2</v>
      </c>
      <c r="L23" s="68">
        <v>42.72</v>
      </c>
      <c r="M23" s="68">
        <f t="shared" si="4"/>
        <v>3.604868913857678</v>
      </c>
      <c r="N23" s="69">
        <f t="shared" si="5"/>
        <v>10</v>
      </c>
      <c r="O23" s="70">
        <f t="shared" si="6"/>
        <v>2.719999999999999</v>
      </c>
      <c r="P23" s="71">
        <f t="shared" si="7"/>
        <v>12.719999999999999</v>
      </c>
      <c r="Q23" s="280">
        <v>18</v>
      </c>
      <c r="R23" s="73">
        <f t="shared" si="8"/>
        <v>96.19</v>
      </c>
      <c r="S23" s="71">
        <f t="shared" si="9"/>
        <v>22.72</v>
      </c>
      <c r="T23" s="72">
        <v>16</v>
      </c>
    </row>
    <row r="24" spans="1:20" s="74" customFormat="1" ht="15">
      <c r="A24" s="177">
        <v>71</v>
      </c>
      <c r="B24" s="180" t="s">
        <v>116</v>
      </c>
      <c r="C24" s="181" t="s">
        <v>190</v>
      </c>
      <c r="D24" s="67">
        <v>1</v>
      </c>
      <c r="E24" s="68">
        <v>43.34</v>
      </c>
      <c r="F24" s="277">
        <f t="shared" si="0"/>
        <v>4.591601292108906</v>
      </c>
      <c r="G24" s="69">
        <f t="shared" si="1"/>
        <v>5</v>
      </c>
      <c r="H24" s="70">
        <f t="shared" si="2"/>
        <v>0</v>
      </c>
      <c r="I24" s="71">
        <f t="shared" si="3"/>
        <v>5</v>
      </c>
      <c r="J24" s="72">
        <v>12</v>
      </c>
      <c r="K24" s="67"/>
      <c r="L24" s="277">
        <v>38.28</v>
      </c>
      <c r="M24" s="68">
        <f t="shared" si="4"/>
        <v>4.022988505747127</v>
      </c>
      <c r="N24" s="69">
        <f t="shared" si="5"/>
        <v>0</v>
      </c>
      <c r="O24" s="70">
        <f t="shared" si="6"/>
        <v>0</v>
      </c>
      <c r="P24" s="71">
        <f t="shared" si="7"/>
        <v>0</v>
      </c>
      <c r="Q24" s="280">
        <v>7</v>
      </c>
      <c r="R24" s="73">
        <f t="shared" si="8"/>
        <v>81.62</v>
      </c>
      <c r="S24" s="71">
        <f t="shared" si="9"/>
        <v>5</v>
      </c>
      <c r="T24" s="72">
        <v>8</v>
      </c>
    </row>
    <row r="25" spans="1:20" s="74" customFormat="1" ht="15">
      <c r="A25" s="177">
        <v>72</v>
      </c>
      <c r="B25" s="180" t="s">
        <v>58</v>
      </c>
      <c r="C25" s="181" t="s">
        <v>85</v>
      </c>
      <c r="D25" s="67"/>
      <c r="E25" s="68">
        <v>43.97</v>
      </c>
      <c r="F25" s="276">
        <f t="shared" si="0"/>
        <v>4.525813054355242</v>
      </c>
      <c r="G25" s="69">
        <f t="shared" si="1"/>
        <v>0</v>
      </c>
      <c r="H25" s="70">
        <f t="shared" si="2"/>
        <v>0</v>
      </c>
      <c r="I25" s="71">
        <f t="shared" si="3"/>
        <v>0</v>
      </c>
      <c r="J25" s="72">
        <v>3</v>
      </c>
      <c r="K25" s="67"/>
      <c r="L25" s="277">
        <v>34.12</v>
      </c>
      <c r="M25" s="68">
        <f t="shared" si="4"/>
        <v>4.5134818288393905</v>
      </c>
      <c r="N25" s="69">
        <f t="shared" si="5"/>
        <v>0</v>
      </c>
      <c r="O25" s="70">
        <f t="shared" si="6"/>
        <v>0</v>
      </c>
      <c r="P25" s="71">
        <f t="shared" si="7"/>
        <v>0</v>
      </c>
      <c r="Q25" s="280">
        <v>3</v>
      </c>
      <c r="R25" s="279">
        <f t="shared" si="8"/>
        <v>78.09</v>
      </c>
      <c r="S25" s="71">
        <f t="shared" si="9"/>
        <v>0</v>
      </c>
      <c r="T25" s="72">
        <v>1</v>
      </c>
    </row>
    <row r="26" spans="1:20" s="74" customFormat="1" ht="15">
      <c r="A26" s="177">
        <v>73</v>
      </c>
      <c r="B26" s="180" t="s">
        <v>182</v>
      </c>
      <c r="C26" s="181" t="s">
        <v>82</v>
      </c>
      <c r="D26" s="67"/>
      <c r="E26" s="68">
        <v>50.5</v>
      </c>
      <c r="F26" s="276">
        <f t="shared" si="0"/>
        <v>3.9405940594059405</v>
      </c>
      <c r="G26" s="69">
        <f t="shared" si="1"/>
        <v>0</v>
      </c>
      <c r="H26" s="70">
        <f t="shared" si="2"/>
        <v>0</v>
      </c>
      <c r="I26" s="71">
        <f t="shared" si="3"/>
        <v>0</v>
      </c>
      <c r="J26" s="72">
        <v>7</v>
      </c>
      <c r="K26" s="67">
        <v>4</v>
      </c>
      <c r="L26" s="68">
        <v>52</v>
      </c>
      <c r="M26" s="68">
        <f t="shared" si="4"/>
        <v>2.9615384615384617</v>
      </c>
      <c r="N26" s="69">
        <f t="shared" si="5"/>
        <v>20</v>
      </c>
      <c r="O26" s="70">
        <f t="shared" si="6"/>
        <v>12</v>
      </c>
      <c r="P26" s="71">
        <f t="shared" si="7"/>
        <v>32</v>
      </c>
      <c r="Q26" s="72">
        <v>19</v>
      </c>
      <c r="R26" s="73">
        <f t="shared" si="8"/>
        <v>102.5</v>
      </c>
      <c r="S26" s="71">
        <f t="shared" si="9"/>
        <v>32</v>
      </c>
      <c r="T26" s="72">
        <v>17</v>
      </c>
    </row>
    <row r="27" spans="1:20" s="74" customFormat="1" ht="15">
      <c r="A27" s="177">
        <v>74</v>
      </c>
      <c r="B27" s="182" t="s">
        <v>48</v>
      </c>
      <c r="C27" s="183" t="s">
        <v>226</v>
      </c>
      <c r="D27" s="67">
        <v>1</v>
      </c>
      <c r="E27" s="68">
        <v>52.18</v>
      </c>
      <c r="F27" s="277">
        <f t="shared" si="0"/>
        <v>3.813721732464546</v>
      </c>
      <c r="G27" s="69">
        <f t="shared" si="1"/>
        <v>5</v>
      </c>
      <c r="H27" s="70">
        <f t="shared" si="2"/>
        <v>0</v>
      </c>
      <c r="I27" s="71">
        <f t="shared" si="3"/>
        <v>5</v>
      </c>
      <c r="J27" s="72">
        <v>14</v>
      </c>
      <c r="K27" s="67"/>
      <c r="L27" s="277">
        <v>36.81</v>
      </c>
      <c r="M27" s="68">
        <f t="shared" si="4"/>
        <v>4.183645748437924</v>
      </c>
      <c r="N27" s="69">
        <f t="shared" si="5"/>
        <v>0</v>
      </c>
      <c r="O27" s="70">
        <f t="shared" si="6"/>
        <v>0</v>
      </c>
      <c r="P27" s="71">
        <f t="shared" si="7"/>
        <v>0</v>
      </c>
      <c r="Q27" s="72">
        <v>5</v>
      </c>
      <c r="R27" s="73">
        <f t="shared" si="8"/>
        <v>88.99000000000001</v>
      </c>
      <c r="S27" s="71">
        <f t="shared" si="9"/>
        <v>5</v>
      </c>
      <c r="T27" s="72">
        <v>9</v>
      </c>
    </row>
    <row r="28" spans="1:20" s="74" customFormat="1" ht="15">
      <c r="A28" s="177">
        <v>75</v>
      </c>
      <c r="B28" s="180" t="s">
        <v>128</v>
      </c>
      <c r="C28" s="181" t="s">
        <v>192</v>
      </c>
      <c r="D28" s="67" t="s">
        <v>333</v>
      </c>
      <c r="E28" s="68"/>
      <c r="F28" s="68" t="e">
        <f t="shared" si="0"/>
        <v>#DIV/0!</v>
      </c>
      <c r="G28" s="69" t="e">
        <f t="shared" si="1"/>
        <v>#VALUE!</v>
      </c>
      <c r="H28" s="70">
        <f t="shared" si="2"/>
        <v>0</v>
      </c>
      <c r="I28" s="71">
        <v>50</v>
      </c>
      <c r="J28" s="72" t="s">
        <v>338</v>
      </c>
      <c r="K28" s="67"/>
      <c r="L28" s="68">
        <v>44.34</v>
      </c>
      <c r="M28" s="68">
        <f t="shared" si="4"/>
        <v>3.473161930536761</v>
      </c>
      <c r="N28" s="69">
        <f t="shared" si="5"/>
        <v>0</v>
      </c>
      <c r="O28" s="70">
        <f t="shared" si="6"/>
        <v>4.340000000000003</v>
      </c>
      <c r="P28" s="71">
        <f t="shared" si="7"/>
        <v>4.340000000000003</v>
      </c>
      <c r="Q28" s="72">
        <v>9</v>
      </c>
      <c r="R28" s="73">
        <f t="shared" si="8"/>
        <v>44.34</v>
      </c>
      <c r="S28" s="71">
        <f t="shared" si="9"/>
        <v>54.34</v>
      </c>
      <c r="T28" s="72">
        <v>19</v>
      </c>
    </row>
    <row r="29" spans="1:20" s="74" customFormat="1" ht="15">
      <c r="A29" s="177">
        <v>76</v>
      </c>
      <c r="B29" s="180" t="s">
        <v>224</v>
      </c>
      <c r="C29" s="181" t="s">
        <v>227</v>
      </c>
      <c r="D29" s="67"/>
      <c r="E29" s="68">
        <v>45.87</v>
      </c>
      <c r="F29" s="276">
        <f t="shared" si="0"/>
        <v>4.33834750381513</v>
      </c>
      <c r="G29" s="69">
        <f t="shared" si="1"/>
        <v>0</v>
      </c>
      <c r="H29" s="70">
        <f t="shared" si="2"/>
        <v>0</v>
      </c>
      <c r="I29" s="71">
        <f t="shared" si="3"/>
        <v>0</v>
      </c>
      <c r="J29" s="72">
        <v>5</v>
      </c>
      <c r="K29" s="67">
        <v>1</v>
      </c>
      <c r="L29" s="68">
        <v>40.09</v>
      </c>
      <c r="M29" s="68">
        <f t="shared" si="4"/>
        <v>3.841356946869543</v>
      </c>
      <c r="N29" s="69">
        <f t="shared" si="5"/>
        <v>5</v>
      </c>
      <c r="O29" s="70">
        <f t="shared" si="6"/>
        <v>0.09000000000000341</v>
      </c>
      <c r="P29" s="71">
        <f t="shared" si="7"/>
        <v>5.090000000000003</v>
      </c>
      <c r="Q29" s="72">
        <v>14</v>
      </c>
      <c r="R29" s="73">
        <f t="shared" si="8"/>
        <v>85.96000000000001</v>
      </c>
      <c r="S29" s="71">
        <f t="shared" si="9"/>
        <v>5.090000000000003</v>
      </c>
      <c r="T29" s="72">
        <v>10</v>
      </c>
    </row>
    <row r="30" spans="1:20" s="74" customFormat="1" ht="15">
      <c r="A30" s="177">
        <v>77</v>
      </c>
      <c r="B30" s="184" t="s">
        <v>86</v>
      </c>
      <c r="C30" s="181" t="s">
        <v>87</v>
      </c>
      <c r="D30" s="67">
        <v>1</v>
      </c>
      <c r="E30" s="68">
        <v>56.41</v>
      </c>
      <c r="F30" s="68">
        <f t="shared" si="0"/>
        <v>3.527743307924127</v>
      </c>
      <c r="G30" s="69">
        <f t="shared" si="1"/>
        <v>5</v>
      </c>
      <c r="H30" s="70">
        <f t="shared" si="2"/>
        <v>1.4099999999999966</v>
      </c>
      <c r="I30" s="71">
        <f t="shared" si="3"/>
        <v>6.409999999999997</v>
      </c>
      <c r="J30" s="72">
        <v>15</v>
      </c>
      <c r="K30" s="67"/>
      <c r="L30" s="68">
        <v>44.35</v>
      </c>
      <c r="M30" s="68">
        <f t="shared" si="4"/>
        <v>3.472378804960541</v>
      </c>
      <c r="N30" s="69">
        <f t="shared" si="5"/>
        <v>0</v>
      </c>
      <c r="O30" s="70">
        <f t="shared" si="6"/>
        <v>4.350000000000001</v>
      </c>
      <c r="P30" s="71">
        <f t="shared" si="7"/>
        <v>4.350000000000001</v>
      </c>
      <c r="Q30" s="72">
        <v>10</v>
      </c>
      <c r="R30" s="73">
        <f t="shared" si="8"/>
        <v>100.75999999999999</v>
      </c>
      <c r="S30" s="71">
        <f t="shared" si="9"/>
        <v>10.759999999999998</v>
      </c>
      <c r="T30" s="72">
        <v>13</v>
      </c>
    </row>
    <row r="31" spans="1:20" s="74" customFormat="1" ht="15">
      <c r="A31" s="179">
        <v>78</v>
      </c>
      <c r="B31" s="185" t="s">
        <v>225</v>
      </c>
      <c r="C31" s="186" t="s">
        <v>228</v>
      </c>
      <c r="D31" s="67" t="s">
        <v>333</v>
      </c>
      <c r="E31" s="68"/>
      <c r="F31" s="68" t="e">
        <f t="shared" si="0"/>
        <v>#DIV/0!</v>
      </c>
      <c r="G31" s="69" t="e">
        <f t="shared" si="1"/>
        <v>#VALUE!</v>
      </c>
      <c r="H31" s="70">
        <f t="shared" si="2"/>
        <v>0</v>
      </c>
      <c r="I31" s="71">
        <v>50</v>
      </c>
      <c r="J31" s="72" t="s">
        <v>338</v>
      </c>
      <c r="K31" s="67">
        <v>1</v>
      </c>
      <c r="L31" s="278">
        <v>37.41</v>
      </c>
      <c r="M31" s="68">
        <f t="shared" si="4"/>
        <v>4.116546377973804</v>
      </c>
      <c r="N31" s="69">
        <f t="shared" si="5"/>
        <v>5</v>
      </c>
      <c r="O31" s="70">
        <f t="shared" si="6"/>
        <v>0</v>
      </c>
      <c r="P31" s="71">
        <f t="shared" si="7"/>
        <v>5</v>
      </c>
      <c r="Q31" s="72">
        <v>13</v>
      </c>
      <c r="R31" s="73">
        <f t="shared" si="8"/>
        <v>37.41</v>
      </c>
      <c r="S31" s="71">
        <f t="shared" si="9"/>
        <v>55</v>
      </c>
      <c r="T31" s="72">
        <v>19</v>
      </c>
    </row>
    <row r="32" spans="1:20" s="74" customFormat="1" ht="15">
      <c r="A32" s="177">
        <v>79</v>
      </c>
      <c r="B32" s="180" t="s">
        <v>76</v>
      </c>
      <c r="C32" s="181" t="s">
        <v>229</v>
      </c>
      <c r="D32" s="67"/>
      <c r="E32" s="68">
        <v>51.28</v>
      </c>
      <c r="F32" s="276">
        <f t="shared" si="0"/>
        <v>3.8806552262090483</v>
      </c>
      <c r="G32" s="69">
        <f t="shared" si="1"/>
        <v>0</v>
      </c>
      <c r="H32" s="70">
        <f t="shared" si="2"/>
        <v>0</v>
      </c>
      <c r="I32" s="71">
        <f t="shared" si="3"/>
        <v>0</v>
      </c>
      <c r="J32" s="72">
        <v>8</v>
      </c>
      <c r="K32" s="67"/>
      <c r="L32" s="277">
        <v>37.66</v>
      </c>
      <c r="M32" s="68">
        <f t="shared" si="4"/>
        <v>4.089219330855019</v>
      </c>
      <c r="N32" s="69">
        <f t="shared" si="5"/>
        <v>0</v>
      </c>
      <c r="O32" s="70">
        <f t="shared" si="6"/>
        <v>0</v>
      </c>
      <c r="P32" s="71">
        <f t="shared" si="7"/>
        <v>0</v>
      </c>
      <c r="Q32" s="72">
        <v>6</v>
      </c>
      <c r="R32" s="279">
        <f t="shared" si="8"/>
        <v>88.94</v>
      </c>
      <c r="S32" s="71">
        <f t="shared" si="9"/>
        <v>0</v>
      </c>
      <c r="T32" s="72">
        <v>3</v>
      </c>
    </row>
    <row r="33" spans="1:20" s="74" customFormat="1" ht="15.75" customHeight="1">
      <c r="A33" s="76"/>
      <c r="B33" s="399" t="s">
        <v>26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1"/>
    </row>
    <row r="34" spans="1:20" s="74" customFormat="1" ht="18" customHeight="1">
      <c r="A34" s="177">
        <v>85</v>
      </c>
      <c r="B34" s="182" t="s">
        <v>195</v>
      </c>
      <c r="C34" s="183" t="s">
        <v>201</v>
      </c>
      <c r="D34" s="67" t="s">
        <v>333</v>
      </c>
      <c r="E34" s="68"/>
      <c r="F34" s="68" t="e">
        <f aca="true" t="shared" si="10" ref="F34:F42">$E$5/E34</f>
        <v>#DIV/0!</v>
      </c>
      <c r="G34" s="69" t="e">
        <f>IF(OR(D34="diskv.",D34="n"),50,5*D34)</f>
        <v>#VALUE!</v>
      </c>
      <c r="H34" s="70">
        <f>IF(E34="-","-",(IF(E34&gt;I$6,"diskv.",IF(E34&gt;G$6,E34-G$6,0))))</f>
        <v>0</v>
      </c>
      <c r="I34" s="71">
        <v>50</v>
      </c>
      <c r="J34" s="72" t="s">
        <v>338</v>
      </c>
      <c r="K34" s="67"/>
      <c r="L34" s="68">
        <v>36.84</v>
      </c>
      <c r="M34" s="68">
        <f aca="true" t="shared" si="11" ref="M34:M40">$M$5/L34</f>
        <v>4.180238870792616</v>
      </c>
      <c r="N34" s="69">
        <f>IF(OR(K34="diskv.",K34="n"),50,5*K34)</f>
        <v>0</v>
      </c>
      <c r="O34" s="70">
        <f>IF(L34="-","-",(IF(L34&gt;P$6,"diskv.",IF(L34&gt;N$6,L34-N$6,0))))</f>
        <v>0</v>
      </c>
      <c r="P34" s="71">
        <f>N34+O34</f>
        <v>0</v>
      </c>
      <c r="Q34" s="72">
        <v>3</v>
      </c>
      <c r="R34" s="73">
        <f>E34+L34</f>
        <v>36.84</v>
      </c>
      <c r="S34" s="71">
        <f>I34+P34</f>
        <v>50</v>
      </c>
      <c r="T34" s="72">
        <v>6</v>
      </c>
    </row>
    <row r="35" spans="1:20" s="74" customFormat="1" ht="18" customHeight="1">
      <c r="A35" s="177">
        <v>86</v>
      </c>
      <c r="B35" s="180" t="s">
        <v>71</v>
      </c>
      <c r="C35" s="181" t="s">
        <v>202</v>
      </c>
      <c r="D35" s="67"/>
      <c r="E35" s="68">
        <v>44.97</v>
      </c>
      <c r="F35" s="68">
        <f t="shared" si="10"/>
        <v>4.425172337113631</v>
      </c>
      <c r="G35" s="69">
        <f aca="true" t="shared" si="12" ref="G35:G42">IF(OR(D35="diskv.",D35="n"),50,5*D35)</f>
        <v>0</v>
      </c>
      <c r="H35" s="70">
        <f aca="true" t="shared" si="13" ref="H35:H42">IF(E35="-","-",(IF(E35&gt;I$6,"diskv.",IF(E35&gt;G$6,E35-G$6,0))))</f>
        <v>0</v>
      </c>
      <c r="I35" s="71">
        <f aca="true" t="shared" si="14" ref="I35:I42">G35+H35</f>
        <v>0</v>
      </c>
      <c r="J35" s="72">
        <v>3</v>
      </c>
      <c r="K35" s="67">
        <v>1</v>
      </c>
      <c r="L35" s="68">
        <v>37.53</v>
      </c>
      <c r="M35" s="68">
        <f t="shared" si="11"/>
        <v>4.103383959499067</v>
      </c>
      <c r="N35" s="69">
        <f aca="true" t="shared" si="15" ref="N35:N42">IF(OR(K35="diskv.",K35="n"),50,5*K35)</f>
        <v>5</v>
      </c>
      <c r="O35" s="70">
        <f aca="true" t="shared" si="16" ref="O35:O42">IF(L35="-","-",(IF(L35&gt;P$6,"diskv.",IF(L35&gt;N$6,L35-N$6,0))))</f>
        <v>0</v>
      </c>
      <c r="P35" s="71">
        <f>N35+O35</f>
        <v>5</v>
      </c>
      <c r="Q35" s="72">
        <v>6</v>
      </c>
      <c r="R35" s="73">
        <f aca="true" t="shared" si="17" ref="R35:R41">E35+L35</f>
        <v>82.5</v>
      </c>
      <c r="S35" s="71">
        <f aca="true" t="shared" si="18" ref="S35:S42">I35+P35</f>
        <v>5</v>
      </c>
      <c r="T35" s="72">
        <v>4</v>
      </c>
    </row>
    <row r="36" spans="1:20" s="74" customFormat="1" ht="18" customHeight="1">
      <c r="A36" s="177">
        <v>89</v>
      </c>
      <c r="B36" s="180" t="s">
        <v>69</v>
      </c>
      <c r="C36" s="181" t="s">
        <v>70</v>
      </c>
      <c r="D36" s="67">
        <v>1</v>
      </c>
      <c r="E36" s="68">
        <v>50.22</v>
      </c>
      <c r="F36" s="68">
        <f t="shared" si="10"/>
        <v>3.9625647152528876</v>
      </c>
      <c r="G36" s="69">
        <f t="shared" si="12"/>
        <v>5</v>
      </c>
      <c r="H36" s="70">
        <f t="shared" si="13"/>
        <v>0</v>
      </c>
      <c r="I36" s="71">
        <f t="shared" si="14"/>
        <v>5</v>
      </c>
      <c r="J36" s="72">
        <v>5</v>
      </c>
      <c r="K36" s="67"/>
      <c r="L36" s="68">
        <v>37.41</v>
      </c>
      <c r="M36" s="68">
        <f t="shared" si="11"/>
        <v>4.116546377973804</v>
      </c>
      <c r="N36" s="69">
        <f t="shared" si="15"/>
        <v>0</v>
      </c>
      <c r="O36" s="70">
        <f t="shared" si="16"/>
        <v>0</v>
      </c>
      <c r="P36" s="71">
        <f>N36+O36</f>
        <v>0</v>
      </c>
      <c r="Q36" s="72">
        <v>5</v>
      </c>
      <c r="R36" s="73">
        <f t="shared" si="17"/>
        <v>87.63</v>
      </c>
      <c r="S36" s="71">
        <f t="shared" si="18"/>
        <v>5</v>
      </c>
      <c r="T36" s="72">
        <v>5</v>
      </c>
    </row>
    <row r="37" spans="1:20" s="74" customFormat="1" ht="18" customHeight="1">
      <c r="A37" s="177">
        <v>90</v>
      </c>
      <c r="B37" s="182" t="s">
        <v>74</v>
      </c>
      <c r="C37" s="183" t="s">
        <v>205</v>
      </c>
      <c r="D37" s="67"/>
      <c r="E37" s="68">
        <v>41.53</v>
      </c>
      <c r="F37" s="68">
        <f t="shared" si="10"/>
        <v>4.791716831206356</v>
      </c>
      <c r="G37" s="69">
        <f t="shared" si="12"/>
        <v>0</v>
      </c>
      <c r="H37" s="70">
        <f t="shared" si="13"/>
        <v>0</v>
      </c>
      <c r="I37" s="71">
        <f t="shared" si="14"/>
        <v>0</v>
      </c>
      <c r="J37" s="72" t="s">
        <v>347</v>
      </c>
      <c r="K37" s="67"/>
      <c r="L37" s="68">
        <v>34.41</v>
      </c>
      <c r="M37" s="68">
        <f t="shared" si="11"/>
        <v>4.475443185120605</v>
      </c>
      <c r="N37" s="69">
        <f t="shared" si="15"/>
        <v>0</v>
      </c>
      <c r="O37" s="70">
        <f t="shared" si="16"/>
        <v>0</v>
      </c>
      <c r="P37" s="71">
        <f aca="true" t="shared" si="19" ref="P37:P42">N37+O37</f>
        <v>0</v>
      </c>
      <c r="Q37" s="72">
        <v>1</v>
      </c>
      <c r="R37" s="73">
        <f t="shared" si="17"/>
        <v>75.94</v>
      </c>
      <c r="S37" s="71">
        <f t="shared" si="18"/>
        <v>0</v>
      </c>
      <c r="T37" s="72">
        <v>1</v>
      </c>
    </row>
    <row r="38" spans="1:20" s="74" customFormat="1" ht="18" customHeight="1">
      <c r="A38" s="177">
        <v>93</v>
      </c>
      <c r="B38" s="182" t="s">
        <v>198</v>
      </c>
      <c r="C38" s="183" t="s">
        <v>208</v>
      </c>
      <c r="D38" s="67" t="s">
        <v>333</v>
      </c>
      <c r="E38" s="68"/>
      <c r="F38" s="68" t="e">
        <f t="shared" si="10"/>
        <v>#DIV/0!</v>
      </c>
      <c r="G38" s="69" t="e">
        <f t="shared" si="12"/>
        <v>#VALUE!</v>
      </c>
      <c r="H38" s="70">
        <f t="shared" si="13"/>
        <v>0</v>
      </c>
      <c r="I38" s="71">
        <v>50</v>
      </c>
      <c r="J38" s="72" t="s">
        <v>338</v>
      </c>
      <c r="K38" s="67" t="s">
        <v>333</v>
      </c>
      <c r="L38" s="68"/>
      <c r="M38" s="68" t="e">
        <f t="shared" si="11"/>
        <v>#DIV/0!</v>
      </c>
      <c r="N38" s="69" t="e">
        <f t="shared" si="15"/>
        <v>#VALUE!</v>
      </c>
      <c r="O38" s="70">
        <f t="shared" si="16"/>
        <v>0</v>
      </c>
      <c r="P38" s="71">
        <v>50</v>
      </c>
      <c r="Q38" s="72" t="s">
        <v>338</v>
      </c>
      <c r="R38" s="73">
        <f t="shared" si="17"/>
        <v>0</v>
      </c>
      <c r="S38" s="71">
        <f t="shared" si="18"/>
        <v>100</v>
      </c>
      <c r="T38" s="72" t="s">
        <v>338</v>
      </c>
    </row>
    <row r="39" spans="1:20" s="74" customFormat="1" ht="18" customHeight="1">
      <c r="A39" s="177">
        <v>94</v>
      </c>
      <c r="B39" s="182" t="s">
        <v>35</v>
      </c>
      <c r="C39" s="183" t="s">
        <v>75</v>
      </c>
      <c r="D39" s="67"/>
      <c r="E39" s="68">
        <v>47.47</v>
      </c>
      <c r="F39" s="68">
        <f t="shared" si="10"/>
        <v>4.1921213397935535</v>
      </c>
      <c r="G39" s="69">
        <f>IF(OR(D39="diskv.",D39="n"),50,5*D39)</f>
        <v>0</v>
      </c>
      <c r="H39" s="70">
        <f t="shared" si="13"/>
        <v>0</v>
      </c>
      <c r="I39" s="71">
        <f t="shared" si="14"/>
        <v>0</v>
      </c>
      <c r="J39" s="72">
        <v>4</v>
      </c>
      <c r="K39" s="67"/>
      <c r="L39" s="68">
        <v>37.03</v>
      </c>
      <c r="M39" s="68">
        <f t="shared" si="11"/>
        <v>4.158790170132325</v>
      </c>
      <c r="N39" s="69">
        <f t="shared" si="15"/>
        <v>0</v>
      </c>
      <c r="O39" s="70">
        <f t="shared" si="16"/>
        <v>0</v>
      </c>
      <c r="P39" s="71">
        <f t="shared" si="19"/>
        <v>0</v>
      </c>
      <c r="Q39" s="72">
        <v>4</v>
      </c>
      <c r="R39" s="73">
        <f t="shared" si="17"/>
        <v>84.5</v>
      </c>
      <c r="S39" s="71">
        <f t="shared" si="18"/>
        <v>0</v>
      </c>
      <c r="T39" s="72">
        <v>3</v>
      </c>
    </row>
    <row r="40" spans="1:20" s="74" customFormat="1" ht="15">
      <c r="A40" s="177">
        <v>95</v>
      </c>
      <c r="B40" s="187" t="s">
        <v>72</v>
      </c>
      <c r="C40" s="188" t="s">
        <v>73</v>
      </c>
      <c r="D40" s="67">
        <v>2</v>
      </c>
      <c r="E40" s="68">
        <v>45.54</v>
      </c>
      <c r="F40" s="68">
        <f t="shared" si="10"/>
        <v>4.369784804567414</v>
      </c>
      <c r="G40" s="69">
        <f t="shared" si="12"/>
        <v>10</v>
      </c>
      <c r="H40" s="70">
        <f t="shared" si="13"/>
        <v>0</v>
      </c>
      <c r="I40" s="71">
        <f t="shared" si="14"/>
        <v>10</v>
      </c>
      <c r="J40" s="72">
        <v>6</v>
      </c>
      <c r="K40" s="67" t="s">
        <v>333</v>
      </c>
      <c r="L40" s="68"/>
      <c r="M40" s="68" t="e">
        <f t="shared" si="11"/>
        <v>#DIV/0!</v>
      </c>
      <c r="N40" s="69" t="e">
        <f t="shared" si="15"/>
        <v>#VALUE!</v>
      </c>
      <c r="O40" s="70">
        <f t="shared" si="16"/>
        <v>0</v>
      </c>
      <c r="P40" s="71">
        <v>50</v>
      </c>
      <c r="Q40" s="72" t="s">
        <v>338</v>
      </c>
      <c r="R40" s="73">
        <f t="shared" si="17"/>
        <v>45.54</v>
      </c>
      <c r="S40" s="71">
        <f t="shared" si="18"/>
        <v>60</v>
      </c>
      <c r="T40" s="72">
        <v>7</v>
      </c>
    </row>
    <row r="41" spans="1:20" s="74" customFormat="1" ht="15">
      <c r="A41" s="177">
        <v>96</v>
      </c>
      <c r="B41" s="180" t="s">
        <v>128</v>
      </c>
      <c r="C41" s="188" t="s">
        <v>209</v>
      </c>
      <c r="D41" s="67" t="s">
        <v>333</v>
      </c>
      <c r="E41" s="68"/>
      <c r="F41" s="68" t="e">
        <f t="shared" si="10"/>
        <v>#DIV/0!</v>
      </c>
      <c r="G41" s="69" t="e">
        <f t="shared" si="12"/>
        <v>#VALUE!</v>
      </c>
      <c r="H41" s="70">
        <f t="shared" si="13"/>
        <v>0</v>
      </c>
      <c r="I41" s="71">
        <v>50</v>
      </c>
      <c r="J41" s="77" t="s">
        <v>338</v>
      </c>
      <c r="K41" s="67" t="s">
        <v>333</v>
      </c>
      <c r="L41" s="68"/>
      <c r="M41" s="68" t="e">
        <f>$M$5/L41</f>
        <v>#DIV/0!</v>
      </c>
      <c r="N41" s="69" t="e">
        <f t="shared" si="15"/>
        <v>#VALUE!</v>
      </c>
      <c r="O41" s="70">
        <f t="shared" si="16"/>
        <v>0</v>
      </c>
      <c r="P41" s="71">
        <v>50</v>
      </c>
      <c r="Q41" s="77" t="s">
        <v>338</v>
      </c>
      <c r="R41" s="73">
        <f t="shared" si="17"/>
        <v>0</v>
      </c>
      <c r="S41" s="71">
        <f t="shared" si="18"/>
        <v>100</v>
      </c>
      <c r="T41" s="72" t="s">
        <v>338</v>
      </c>
    </row>
    <row r="42" spans="1:20" s="74" customFormat="1" ht="15">
      <c r="A42" s="177">
        <v>97</v>
      </c>
      <c r="B42" s="180" t="s">
        <v>116</v>
      </c>
      <c r="C42" s="181" t="s">
        <v>210</v>
      </c>
      <c r="D42" s="67"/>
      <c r="E42" s="68">
        <v>42.21</v>
      </c>
      <c r="F42" s="68">
        <f t="shared" si="10"/>
        <v>4.714522624970386</v>
      </c>
      <c r="G42" s="69">
        <f t="shared" si="12"/>
        <v>0</v>
      </c>
      <c r="H42" s="70">
        <f t="shared" si="13"/>
        <v>0</v>
      </c>
      <c r="I42" s="71">
        <f t="shared" si="14"/>
        <v>0</v>
      </c>
      <c r="J42" s="77" t="s">
        <v>346</v>
      </c>
      <c r="K42" s="67"/>
      <c r="L42" s="68">
        <v>34.96</v>
      </c>
      <c r="M42" s="68">
        <f>$M$5/L42</f>
        <v>4.4050343249427915</v>
      </c>
      <c r="N42" s="69">
        <f t="shared" si="15"/>
        <v>0</v>
      </c>
      <c r="O42" s="70">
        <f t="shared" si="16"/>
        <v>0</v>
      </c>
      <c r="P42" s="71">
        <f t="shared" si="19"/>
        <v>0</v>
      </c>
      <c r="Q42" s="77">
        <v>2</v>
      </c>
      <c r="R42" s="73">
        <f>E42+L42</f>
        <v>77.17</v>
      </c>
      <c r="S42" s="71">
        <f t="shared" si="18"/>
        <v>0</v>
      </c>
      <c r="T42" s="72">
        <v>2</v>
      </c>
    </row>
    <row r="43" spans="1:20" s="74" customFormat="1" ht="15.75">
      <c r="A43" s="76"/>
      <c r="B43" s="399" t="s">
        <v>23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1"/>
    </row>
    <row r="44" spans="1:20" s="74" customFormat="1" ht="15">
      <c r="A44" s="177">
        <v>99</v>
      </c>
      <c r="B44" s="182" t="s">
        <v>195</v>
      </c>
      <c r="C44" s="183" t="s">
        <v>215</v>
      </c>
      <c r="D44" s="67" t="s">
        <v>333</v>
      </c>
      <c r="E44" s="68"/>
      <c r="F44" s="68" t="e">
        <f aca="true" t="shared" si="20" ref="F44:F61">$E$5/E44</f>
        <v>#DIV/0!</v>
      </c>
      <c r="G44" s="69" t="e">
        <f aca="true" t="shared" si="21" ref="G44:G61">IF(OR(D44="diskv.",D44="n"),50,5*D44)</f>
        <v>#VALUE!</v>
      </c>
      <c r="H44" s="70">
        <f aca="true" t="shared" si="22" ref="H44:H61">IF(E44="-","-",(IF(E44&gt;I$6,"diskv.",IF(E44&gt;G$6,E44-G$6,0))))</f>
        <v>0</v>
      </c>
      <c r="I44" s="71">
        <v>50</v>
      </c>
      <c r="J44" s="77" t="s">
        <v>338</v>
      </c>
      <c r="K44" s="67">
        <v>2</v>
      </c>
      <c r="L44" s="68">
        <v>54</v>
      </c>
      <c r="M44" s="68">
        <f aca="true" t="shared" si="23" ref="M44:M51">$M$5/L44</f>
        <v>2.8518518518518516</v>
      </c>
      <c r="N44" s="69">
        <f aca="true" t="shared" si="24" ref="N44:N61">IF(OR(K44="diskv.",K44="n"),50,5*K44)</f>
        <v>10</v>
      </c>
      <c r="O44" s="70">
        <f aca="true" t="shared" si="25" ref="O44:O61">IF(L44="-","-",(IF(L44&gt;P$6,"diskv.",IF(L44&gt;N$6,L44-N$6,0))))</f>
        <v>14</v>
      </c>
      <c r="P44" s="71">
        <f aca="true" t="shared" si="26" ref="P44:P61">N44+O44</f>
        <v>24</v>
      </c>
      <c r="Q44" s="77">
        <v>11</v>
      </c>
      <c r="R44" s="73">
        <f aca="true" t="shared" si="27" ref="R44:R61">E44+L44</f>
        <v>54</v>
      </c>
      <c r="S44" s="71">
        <f aca="true" t="shared" si="28" ref="S44:S61">I44+P44</f>
        <v>74</v>
      </c>
      <c r="T44" s="72">
        <v>16</v>
      </c>
    </row>
    <row r="45" spans="1:20" s="74" customFormat="1" ht="15">
      <c r="A45" s="177">
        <v>100</v>
      </c>
      <c r="B45" s="180" t="s">
        <v>37</v>
      </c>
      <c r="C45" s="181" t="s">
        <v>57</v>
      </c>
      <c r="D45" s="67">
        <v>1</v>
      </c>
      <c r="E45" s="68">
        <v>49.25</v>
      </c>
      <c r="F45" s="68">
        <f t="shared" si="20"/>
        <v>4.040609137055838</v>
      </c>
      <c r="G45" s="69">
        <f t="shared" si="21"/>
        <v>5</v>
      </c>
      <c r="H45" s="70">
        <f t="shared" si="22"/>
        <v>0</v>
      </c>
      <c r="I45" s="71">
        <f aca="true" t="shared" si="29" ref="I45:I61">G45+H45</f>
        <v>5</v>
      </c>
      <c r="J45" s="77">
        <v>6</v>
      </c>
      <c r="K45" s="67" t="s">
        <v>333</v>
      </c>
      <c r="L45" s="68"/>
      <c r="M45" s="68" t="e">
        <f t="shared" si="23"/>
        <v>#DIV/0!</v>
      </c>
      <c r="N45" s="69" t="e">
        <f t="shared" si="24"/>
        <v>#VALUE!</v>
      </c>
      <c r="O45" s="70">
        <f t="shared" si="25"/>
        <v>0</v>
      </c>
      <c r="P45" s="71">
        <v>50</v>
      </c>
      <c r="Q45" s="77" t="s">
        <v>338</v>
      </c>
      <c r="R45" s="73">
        <f t="shared" si="27"/>
        <v>49.25</v>
      </c>
      <c r="S45" s="71">
        <f t="shared" si="28"/>
        <v>55</v>
      </c>
      <c r="T45" s="72">
        <v>10</v>
      </c>
    </row>
    <row r="46" spans="1:20" s="74" customFormat="1" ht="18" customHeight="1">
      <c r="A46" s="177">
        <v>101</v>
      </c>
      <c r="B46" s="180" t="s">
        <v>58</v>
      </c>
      <c r="C46" s="181" t="s">
        <v>59</v>
      </c>
      <c r="D46" s="67"/>
      <c r="E46" s="68">
        <v>37.59</v>
      </c>
      <c r="F46" s="68">
        <f t="shared" si="20"/>
        <v>5.293961159882947</v>
      </c>
      <c r="G46" s="69">
        <f t="shared" si="21"/>
        <v>0</v>
      </c>
      <c r="H46" s="70">
        <f t="shared" si="22"/>
        <v>0</v>
      </c>
      <c r="I46" s="71">
        <f t="shared" si="29"/>
        <v>0</v>
      </c>
      <c r="J46" s="72" t="s">
        <v>347</v>
      </c>
      <c r="K46" s="67"/>
      <c r="L46" s="281">
        <v>31.78</v>
      </c>
      <c r="M46" s="68">
        <f t="shared" si="23"/>
        <v>4.845814977973568</v>
      </c>
      <c r="N46" s="69">
        <f t="shared" si="24"/>
        <v>0</v>
      </c>
      <c r="O46" s="70">
        <f t="shared" si="25"/>
        <v>0</v>
      </c>
      <c r="P46" s="71">
        <f t="shared" si="26"/>
        <v>0</v>
      </c>
      <c r="Q46" s="72">
        <v>2</v>
      </c>
      <c r="R46" s="73">
        <f t="shared" si="27"/>
        <v>69.37</v>
      </c>
      <c r="S46" s="71">
        <f t="shared" si="28"/>
        <v>0</v>
      </c>
      <c r="T46" s="72">
        <v>1</v>
      </c>
    </row>
    <row r="47" spans="1:20" s="74" customFormat="1" ht="15">
      <c r="A47" s="177">
        <v>102</v>
      </c>
      <c r="B47" s="180" t="s">
        <v>29</v>
      </c>
      <c r="C47" s="181" t="s">
        <v>30</v>
      </c>
      <c r="D47" s="67" t="s">
        <v>333</v>
      </c>
      <c r="E47" s="68"/>
      <c r="F47" s="68" t="e">
        <f t="shared" si="20"/>
        <v>#DIV/0!</v>
      </c>
      <c r="G47" s="69" t="e">
        <f t="shared" si="21"/>
        <v>#VALUE!</v>
      </c>
      <c r="H47" s="70">
        <f t="shared" si="22"/>
        <v>0</v>
      </c>
      <c r="I47" s="71">
        <v>50</v>
      </c>
      <c r="J47" s="77" t="s">
        <v>338</v>
      </c>
      <c r="K47" s="67">
        <v>2</v>
      </c>
      <c r="L47" s="68">
        <v>45.84</v>
      </c>
      <c r="M47" s="68">
        <f>$M$5/L47</f>
        <v>3.359511343804537</v>
      </c>
      <c r="N47" s="69">
        <f t="shared" si="24"/>
        <v>10</v>
      </c>
      <c r="O47" s="70">
        <f t="shared" si="25"/>
        <v>5.840000000000003</v>
      </c>
      <c r="P47" s="71">
        <f t="shared" si="26"/>
        <v>15.840000000000003</v>
      </c>
      <c r="Q47" s="77">
        <v>10</v>
      </c>
      <c r="R47" s="73">
        <f t="shared" si="27"/>
        <v>45.84</v>
      </c>
      <c r="S47" s="71">
        <f t="shared" si="28"/>
        <v>65.84</v>
      </c>
      <c r="T47" s="77">
        <v>14</v>
      </c>
    </row>
    <row r="48" spans="1:20" s="74" customFormat="1" ht="15">
      <c r="A48" s="177">
        <v>103</v>
      </c>
      <c r="B48" s="180" t="s">
        <v>31</v>
      </c>
      <c r="C48" s="181" t="s">
        <v>32</v>
      </c>
      <c r="D48" s="67">
        <v>3</v>
      </c>
      <c r="E48" s="68">
        <v>42.16</v>
      </c>
      <c r="F48" s="68">
        <f t="shared" si="20"/>
        <v>4.72011385199241</v>
      </c>
      <c r="G48" s="69">
        <f t="shared" si="21"/>
        <v>15</v>
      </c>
      <c r="H48" s="70">
        <f t="shared" si="22"/>
        <v>0</v>
      </c>
      <c r="I48" s="71">
        <f t="shared" si="29"/>
        <v>15</v>
      </c>
      <c r="J48" s="72">
        <v>9</v>
      </c>
      <c r="K48" s="67" t="s">
        <v>333</v>
      </c>
      <c r="L48" s="68"/>
      <c r="M48" s="68" t="e">
        <f>$M$5/L48</f>
        <v>#DIV/0!</v>
      </c>
      <c r="N48" s="69" t="e">
        <f t="shared" si="24"/>
        <v>#VALUE!</v>
      </c>
      <c r="O48" s="70">
        <f t="shared" si="25"/>
        <v>0</v>
      </c>
      <c r="P48" s="71">
        <v>50</v>
      </c>
      <c r="Q48" s="72" t="s">
        <v>338</v>
      </c>
      <c r="R48" s="73">
        <f t="shared" si="27"/>
        <v>42.16</v>
      </c>
      <c r="S48" s="71">
        <f t="shared" si="28"/>
        <v>65</v>
      </c>
      <c r="T48" s="72">
        <v>13</v>
      </c>
    </row>
    <row r="49" spans="1:20" s="74" customFormat="1" ht="15">
      <c r="A49" s="177">
        <v>104</v>
      </c>
      <c r="B49" s="180" t="s">
        <v>60</v>
      </c>
      <c r="C49" s="181" t="s">
        <v>61</v>
      </c>
      <c r="D49" s="67" t="s">
        <v>333</v>
      </c>
      <c r="E49" s="68"/>
      <c r="F49" s="68" t="e">
        <f t="shared" si="20"/>
        <v>#DIV/0!</v>
      </c>
      <c r="G49" s="69" t="e">
        <f t="shared" si="21"/>
        <v>#VALUE!</v>
      </c>
      <c r="H49" s="70">
        <f t="shared" si="22"/>
        <v>0</v>
      </c>
      <c r="I49" s="71">
        <v>50</v>
      </c>
      <c r="J49" s="72" t="s">
        <v>338</v>
      </c>
      <c r="K49" s="67"/>
      <c r="L49" s="281">
        <v>31.54</v>
      </c>
      <c r="M49" s="68">
        <f>$M$5/L49</f>
        <v>4.882688649334179</v>
      </c>
      <c r="N49" s="69">
        <f t="shared" si="24"/>
        <v>0</v>
      </c>
      <c r="O49" s="70">
        <f t="shared" si="25"/>
        <v>0</v>
      </c>
      <c r="P49" s="71">
        <f t="shared" si="26"/>
        <v>0</v>
      </c>
      <c r="Q49" s="72">
        <v>1</v>
      </c>
      <c r="R49" s="73">
        <f t="shared" si="27"/>
        <v>31.54</v>
      </c>
      <c r="S49" s="71">
        <f t="shared" si="28"/>
        <v>50</v>
      </c>
      <c r="T49" s="72">
        <v>8</v>
      </c>
    </row>
    <row r="50" spans="1:20" s="74" customFormat="1" ht="15">
      <c r="A50" s="177">
        <v>105</v>
      </c>
      <c r="B50" s="180" t="s">
        <v>28</v>
      </c>
      <c r="C50" s="181" t="s">
        <v>216</v>
      </c>
      <c r="D50" s="67">
        <v>1</v>
      </c>
      <c r="E50" s="68">
        <v>47.22</v>
      </c>
      <c r="F50" s="68">
        <f t="shared" si="20"/>
        <v>4.21431596781025</v>
      </c>
      <c r="G50" s="69">
        <f t="shared" si="21"/>
        <v>5</v>
      </c>
      <c r="H50" s="70">
        <f t="shared" si="22"/>
        <v>0</v>
      </c>
      <c r="I50" s="71">
        <f t="shared" si="29"/>
        <v>5</v>
      </c>
      <c r="J50" s="77">
        <v>5</v>
      </c>
      <c r="K50" s="67"/>
      <c r="L50" s="281">
        <v>38.44</v>
      </c>
      <c r="M50" s="68">
        <f t="shared" si="23"/>
        <v>4.0062434963579605</v>
      </c>
      <c r="N50" s="69">
        <f t="shared" si="24"/>
        <v>0</v>
      </c>
      <c r="O50" s="70">
        <f t="shared" si="25"/>
        <v>0</v>
      </c>
      <c r="P50" s="71">
        <f t="shared" si="26"/>
        <v>0</v>
      </c>
      <c r="Q50" s="77">
        <v>5</v>
      </c>
      <c r="R50" s="73">
        <f t="shared" si="27"/>
        <v>85.66</v>
      </c>
      <c r="S50" s="71">
        <f t="shared" si="28"/>
        <v>5</v>
      </c>
      <c r="T50" s="72">
        <v>3</v>
      </c>
    </row>
    <row r="51" spans="1:20" s="74" customFormat="1" ht="15">
      <c r="A51" s="177">
        <v>107</v>
      </c>
      <c r="B51" s="182" t="s">
        <v>211</v>
      </c>
      <c r="C51" s="183" t="s">
        <v>217</v>
      </c>
      <c r="D51" s="67">
        <v>1</v>
      </c>
      <c r="E51" s="68">
        <v>43.03</v>
      </c>
      <c r="F51" s="68">
        <f t="shared" si="20"/>
        <v>4.624680455496165</v>
      </c>
      <c r="G51" s="69">
        <f t="shared" si="21"/>
        <v>5</v>
      </c>
      <c r="H51" s="70">
        <f t="shared" si="22"/>
        <v>0</v>
      </c>
      <c r="I51" s="71">
        <f t="shared" si="29"/>
        <v>5</v>
      </c>
      <c r="J51" s="77">
        <v>4</v>
      </c>
      <c r="K51" s="67">
        <v>1</v>
      </c>
      <c r="L51" s="68">
        <v>35.19</v>
      </c>
      <c r="M51" s="68">
        <f t="shared" si="23"/>
        <v>4.376243250923558</v>
      </c>
      <c r="N51" s="69">
        <f t="shared" si="24"/>
        <v>5</v>
      </c>
      <c r="O51" s="70">
        <f t="shared" si="25"/>
        <v>0</v>
      </c>
      <c r="P51" s="71">
        <f t="shared" si="26"/>
        <v>5</v>
      </c>
      <c r="Q51" s="77">
        <v>7</v>
      </c>
      <c r="R51" s="73">
        <f t="shared" si="27"/>
        <v>78.22</v>
      </c>
      <c r="S51" s="71">
        <f t="shared" si="28"/>
        <v>10</v>
      </c>
      <c r="T51" s="77">
        <v>4</v>
      </c>
    </row>
    <row r="52" spans="1:20" s="74" customFormat="1" ht="18" customHeight="1">
      <c r="A52" s="177">
        <v>108</v>
      </c>
      <c r="B52" s="182" t="s">
        <v>62</v>
      </c>
      <c r="C52" s="183" t="s">
        <v>63</v>
      </c>
      <c r="D52" s="67" t="s">
        <v>333</v>
      </c>
      <c r="E52" s="68"/>
      <c r="F52" s="68" t="e">
        <f t="shared" si="20"/>
        <v>#DIV/0!</v>
      </c>
      <c r="G52" s="69" t="e">
        <f t="shared" si="21"/>
        <v>#VALUE!</v>
      </c>
      <c r="H52" s="70">
        <f t="shared" si="22"/>
        <v>0</v>
      </c>
      <c r="I52" s="71">
        <v>50</v>
      </c>
      <c r="J52" s="72" t="s">
        <v>338</v>
      </c>
      <c r="K52" s="67" t="s">
        <v>333</v>
      </c>
      <c r="L52" s="68"/>
      <c r="M52" s="68" t="e">
        <f>$M$5/L52</f>
        <v>#DIV/0!</v>
      </c>
      <c r="N52" s="69" t="e">
        <f t="shared" si="24"/>
        <v>#VALUE!</v>
      </c>
      <c r="O52" s="70">
        <f t="shared" si="25"/>
        <v>0</v>
      </c>
      <c r="P52" s="71">
        <v>50</v>
      </c>
      <c r="Q52" s="72" t="s">
        <v>338</v>
      </c>
      <c r="R52" s="73">
        <f t="shared" si="27"/>
        <v>0</v>
      </c>
      <c r="S52" s="71">
        <f t="shared" si="28"/>
        <v>100</v>
      </c>
      <c r="T52" s="72" t="s">
        <v>338</v>
      </c>
    </row>
    <row r="53" spans="1:38" ht="15">
      <c r="A53" s="177">
        <v>109</v>
      </c>
      <c r="B53" s="180" t="s">
        <v>212</v>
      </c>
      <c r="C53" s="181" t="s">
        <v>218</v>
      </c>
      <c r="D53" s="67"/>
      <c r="E53" s="68">
        <v>44.31</v>
      </c>
      <c r="F53" s="68">
        <f t="shared" si="20"/>
        <v>4.491085533739562</v>
      </c>
      <c r="G53" s="69">
        <f t="shared" si="21"/>
        <v>0</v>
      </c>
      <c r="H53" s="70">
        <f t="shared" si="22"/>
        <v>0</v>
      </c>
      <c r="I53" s="71">
        <f t="shared" si="29"/>
        <v>0</v>
      </c>
      <c r="J53" s="77">
        <v>3</v>
      </c>
      <c r="K53" s="67" t="s">
        <v>333</v>
      </c>
      <c r="L53" s="68"/>
      <c r="M53" s="68" t="e">
        <f aca="true" t="shared" si="30" ref="M53:M60">$M$5/L53</f>
        <v>#DIV/0!</v>
      </c>
      <c r="N53" s="69" t="e">
        <f t="shared" si="24"/>
        <v>#VALUE!</v>
      </c>
      <c r="O53" s="70">
        <f t="shared" si="25"/>
        <v>0</v>
      </c>
      <c r="P53" s="71">
        <v>50</v>
      </c>
      <c r="Q53" s="77" t="s">
        <v>338</v>
      </c>
      <c r="R53" s="73">
        <f t="shared" si="27"/>
        <v>44.31</v>
      </c>
      <c r="S53" s="71">
        <f t="shared" si="28"/>
        <v>50</v>
      </c>
      <c r="T53" s="72">
        <v>9</v>
      </c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</row>
    <row r="54" spans="1:38" ht="15">
      <c r="A54" s="177">
        <v>110</v>
      </c>
      <c r="B54" s="180" t="s">
        <v>213</v>
      </c>
      <c r="C54" s="181" t="s">
        <v>219</v>
      </c>
      <c r="D54" s="67" t="s">
        <v>333</v>
      </c>
      <c r="E54" s="68"/>
      <c r="F54" s="68" t="e">
        <f t="shared" si="20"/>
        <v>#DIV/0!</v>
      </c>
      <c r="G54" s="69" t="e">
        <f t="shared" si="21"/>
        <v>#VALUE!</v>
      </c>
      <c r="H54" s="70">
        <f t="shared" si="22"/>
        <v>0</v>
      </c>
      <c r="I54" s="71">
        <v>50</v>
      </c>
      <c r="J54" s="77" t="s">
        <v>338</v>
      </c>
      <c r="K54" s="67" t="s">
        <v>333</v>
      </c>
      <c r="L54" s="68"/>
      <c r="M54" s="68" t="e">
        <f t="shared" si="30"/>
        <v>#DIV/0!</v>
      </c>
      <c r="N54" s="69" t="e">
        <f t="shared" si="24"/>
        <v>#VALUE!</v>
      </c>
      <c r="O54" s="70">
        <f t="shared" si="25"/>
        <v>0</v>
      </c>
      <c r="P54" s="71">
        <v>50</v>
      </c>
      <c r="Q54" s="77" t="s">
        <v>338</v>
      </c>
      <c r="R54" s="73">
        <f t="shared" si="27"/>
        <v>0</v>
      </c>
      <c r="S54" s="71">
        <f t="shared" si="28"/>
        <v>100</v>
      </c>
      <c r="T54" s="72" t="s">
        <v>338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</row>
    <row r="55" spans="1:38" ht="15">
      <c r="A55" s="177">
        <v>111</v>
      </c>
      <c r="B55" s="182" t="s">
        <v>214</v>
      </c>
      <c r="C55" s="183" t="s">
        <v>220</v>
      </c>
      <c r="D55" s="67">
        <v>4</v>
      </c>
      <c r="E55" s="68">
        <v>37.56</v>
      </c>
      <c r="F55" s="68">
        <f t="shared" si="20"/>
        <v>5.298189563365282</v>
      </c>
      <c r="G55" s="69">
        <f t="shared" si="21"/>
        <v>20</v>
      </c>
      <c r="H55" s="70">
        <f t="shared" si="22"/>
        <v>0</v>
      </c>
      <c r="I55" s="71">
        <f t="shared" si="29"/>
        <v>20</v>
      </c>
      <c r="J55" s="72">
        <v>10</v>
      </c>
      <c r="K55" s="67">
        <v>2</v>
      </c>
      <c r="L55" s="68">
        <v>31.94</v>
      </c>
      <c r="M55" s="68">
        <f t="shared" si="30"/>
        <v>4.821540388227927</v>
      </c>
      <c r="N55" s="69">
        <f t="shared" si="24"/>
        <v>10</v>
      </c>
      <c r="O55" s="70">
        <f t="shared" si="25"/>
        <v>0</v>
      </c>
      <c r="P55" s="71">
        <f t="shared" si="26"/>
        <v>10</v>
      </c>
      <c r="Q55" s="72">
        <v>9</v>
      </c>
      <c r="R55" s="73">
        <f t="shared" si="27"/>
        <v>69.5</v>
      </c>
      <c r="S55" s="71">
        <f t="shared" si="28"/>
        <v>30</v>
      </c>
      <c r="T55" s="72">
        <v>7</v>
      </c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</row>
    <row r="56" spans="1:38" ht="15">
      <c r="A56" s="177">
        <v>112</v>
      </c>
      <c r="B56" s="180" t="s">
        <v>116</v>
      </c>
      <c r="C56" s="181" t="s">
        <v>221</v>
      </c>
      <c r="D56" s="67">
        <v>2</v>
      </c>
      <c r="E56" s="68">
        <v>44.03</v>
      </c>
      <c r="F56" s="68">
        <f t="shared" si="20"/>
        <v>4.519645696116284</v>
      </c>
      <c r="G56" s="69">
        <f t="shared" si="21"/>
        <v>10</v>
      </c>
      <c r="H56" s="70">
        <f t="shared" si="22"/>
        <v>0</v>
      </c>
      <c r="I56" s="71">
        <f t="shared" si="29"/>
        <v>10</v>
      </c>
      <c r="J56" s="77">
        <v>8</v>
      </c>
      <c r="K56" s="67" t="s">
        <v>333</v>
      </c>
      <c r="L56" s="68"/>
      <c r="M56" s="68" t="e">
        <f>$M$5/L56</f>
        <v>#DIV/0!</v>
      </c>
      <c r="N56" s="69" t="e">
        <f t="shared" si="24"/>
        <v>#VALUE!</v>
      </c>
      <c r="O56" s="70">
        <f t="shared" si="25"/>
        <v>0</v>
      </c>
      <c r="P56" s="71">
        <v>50</v>
      </c>
      <c r="Q56" s="77" t="s">
        <v>338</v>
      </c>
      <c r="R56" s="73">
        <f t="shared" si="27"/>
        <v>44.03</v>
      </c>
      <c r="S56" s="71">
        <f t="shared" si="28"/>
        <v>60</v>
      </c>
      <c r="T56" s="77">
        <v>12</v>
      </c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</row>
    <row r="57" spans="1:38" ht="15">
      <c r="A57" s="177">
        <v>113</v>
      </c>
      <c r="B57" s="189" t="s">
        <v>66</v>
      </c>
      <c r="C57" s="190" t="s">
        <v>222</v>
      </c>
      <c r="D57" s="67" t="s">
        <v>333</v>
      </c>
      <c r="E57" s="68"/>
      <c r="F57" s="68" t="e">
        <f t="shared" si="20"/>
        <v>#DIV/0!</v>
      </c>
      <c r="G57" s="69" t="e">
        <f t="shared" si="21"/>
        <v>#VALUE!</v>
      </c>
      <c r="H57" s="70">
        <f t="shared" si="22"/>
        <v>0</v>
      </c>
      <c r="I57" s="71">
        <v>50</v>
      </c>
      <c r="J57" s="77" t="s">
        <v>338</v>
      </c>
      <c r="K57" s="67">
        <v>1</v>
      </c>
      <c r="L57" s="68">
        <v>40.49</v>
      </c>
      <c r="M57" s="68">
        <f t="shared" si="30"/>
        <v>3.803408248950358</v>
      </c>
      <c r="N57" s="69">
        <f t="shared" si="24"/>
        <v>5</v>
      </c>
      <c r="O57" s="70">
        <f t="shared" si="25"/>
        <v>0.490000000000002</v>
      </c>
      <c r="P57" s="71">
        <f t="shared" si="26"/>
        <v>5.490000000000002</v>
      </c>
      <c r="Q57" s="77">
        <v>8</v>
      </c>
      <c r="R57" s="73">
        <f t="shared" si="27"/>
        <v>40.49</v>
      </c>
      <c r="S57" s="71">
        <f t="shared" si="28"/>
        <v>55.49</v>
      </c>
      <c r="T57" s="77">
        <v>11</v>
      </c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</row>
    <row r="58" spans="1:38" ht="12.75" customHeight="1">
      <c r="A58" s="177">
        <v>114</v>
      </c>
      <c r="B58" s="182" t="s">
        <v>195</v>
      </c>
      <c r="C58" s="183" t="s">
        <v>67</v>
      </c>
      <c r="D58" s="67"/>
      <c r="E58" s="68">
        <v>41.03</v>
      </c>
      <c r="F58" s="68">
        <f t="shared" si="20"/>
        <v>4.850109675846941</v>
      </c>
      <c r="G58" s="69">
        <f t="shared" si="21"/>
        <v>0</v>
      </c>
      <c r="H58" s="70">
        <f t="shared" si="22"/>
        <v>0</v>
      </c>
      <c r="I58" s="71">
        <f t="shared" si="29"/>
        <v>0</v>
      </c>
      <c r="J58" s="72" t="s">
        <v>346</v>
      </c>
      <c r="K58" s="67"/>
      <c r="L58" s="281">
        <v>32.21</v>
      </c>
      <c r="M58" s="68">
        <f>$M$5/L58</f>
        <v>4.7811238745731135</v>
      </c>
      <c r="N58" s="69">
        <f t="shared" si="24"/>
        <v>0</v>
      </c>
      <c r="O58" s="70">
        <f t="shared" si="25"/>
        <v>0</v>
      </c>
      <c r="P58" s="71">
        <f t="shared" si="26"/>
        <v>0</v>
      </c>
      <c r="Q58" s="72">
        <v>3</v>
      </c>
      <c r="R58" s="73">
        <f t="shared" si="27"/>
        <v>73.24000000000001</v>
      </c>
      <c r="S58" s="71">
        <f t="shared" si="28"/>
        <v>0</v>
      </c>
      <c r="T58" s="72">
        <v>2</v>
      </c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</row>
    <row r="59" spans="1:38" ht="15">
      <c r="A59" s="177">
        <v>115</v>
      </c>
      <c r="B59" s="182" t="s">
        <v>51</v>
      </c>
      <c r="C59" s="183" t="s">
        <v>52</v>
      </c>
      <c r="D59" s="67">
        <v>2</v>
      </c>
      <c r="E59" s="68">
        <v>39.66</v>
      </c>
      <c r="F59" s="68">
        <f t="shared" si="20"/>
        <v>5.017650025214322</v>
      </c>
      <c r="G59" s="69">
        <f t="shared" si="21"/>
        <v>10</v>
      </c>
      <c r="H59" s="70">
        <f t="shared" si="22"/>
        <v>0</v>
      </c>
      <c r="I59" s="71">
        <f t="shared" si="29"/>
        <v>10</v>
      </c>
      <c r="J59" s="72">
        <v>7</v>
      </c>
      <c r="K59" s="67">
        <v>1</v>
      </c>
      <c r="L59" s="68">
        <v>31.65</v>
      </c>
      <c r="M59" s="68">
        <f t="shared" si="30"/>
        <v>4.865718799368088</v>
      </c>
      <c r="N59" s="69">
        <f t="shared" si="24"/>
        <v>5</v>
      </c>
      <c r="O59" s="70">
        <f t="shared" si="25"/>
        <v>0</v>
      </c>
      <c r="P59" s="71">
        <f t="shared" si="26"/>
        <v>5</v>
      </c>
      <c r="Q59" s="72">
        <v>6</v>
      </c>
      <c r="R59" s="73">
        <f t="shared" si="27"/>
        <v>71.31</v>
      </c>
      <c r="S59" s="71">
        <f t="shared" si="28"/>
        <v>15</v>
      </c>
      <c r="T59" s="72">
        <v>5</v>
      </c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</row>
    <row r="60" spans="1:38" ht="15">
      <c r="A60" s="177">
        <v>116</v>
      </c>
      <c r="B60" s="180" t="s">
        <v>31</v>
      </c>
      <c r="C60" s="181" t="s">
        <v>230</v>
      </c>
      <c r="D60" s="67">
        <v>3</v>
      </c>
      <c r="E60" s="68">
        <v>60.84</v>
      </c>
      <c r="F60" s="68">
        <f t="shared" si="20"/>
        <v>3.2708744247205783</v>
      </c>
      <c r="G60" s="69">
        <f t="shared" si="21"/>
        <v>15</v>
      </c>
      <c r="H60" s="70">
        <f t="shared" si="22"/>
        <v>5.840000000000003</v>
      </c>
      <c r="I60" s="71">
        <f t="shared" si="29"/>
        <v>20.840000000000003</v>
      </c>
      <c r="J60" s="77">
        <v>12</v>
      </c>
      <c r="K60" s="67" t="s">
        <v>333</v>
      </c>
      <c r="L60" s="68"/>
      <c r="M60" s="68" t="e">
        <f t="shared" si="30"/>
        <v>#DIV/0!</v>
      </c>
      <c r="N60" s="69" t="e">
        <f t="shared" si="24"/>
        <v>#VALUE!</v>
      </c>
      <c r="O60" s="70">
        <f t="shared" si="25"/>
        <v>0</v>
      </c>
      <c r="P60" s="71">
        <v>50</v>
      </c>
      <c r="Q60" s="77" t="s">
        <v>338</v>
      </c>
      <c r="R60" s="73">
        <f t="shared" si="27"/>
        <v>60.84</v>
      </c>
      <c r="S60" s="71">
        <f t="shared" si="28"/>
        <v>70.84</v>
      </c>
      <c r="T60" s="77">
        <v>15</v>
      </c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</row>
    <row r="61" spans="1:38" ht="15">
      <c r="A61" s="178">
        <v>119</v>
      </c>
      <c r="B61" s="191" t="s">
        <v>65</v>
      </c>
      <c r="C61" s="191" t="s">
        <v>223</v>
      </c>
      <c r="D61" s="67">
        <v>4</v>
      </c>
      <c r="E61" s="68">
        <v>44.37</v>
      </c>
      <c r="F61" s="68">
        <f t="shared" si="20"/>
        <v>4.485012395762904</v>
      </c>
      <c r="G61" s="69">
        <f t="shared" si="21"/>
        <v>20</v>
      </c>
      <c r="H61" s="70">
        <f t="shared" si="22"/>
        <v>0</v>
      </c>
      <c r="I61" s="71">
        <f t="shared" si="29"/>
        <v>20</v>
      </c>
      <c r="J61" s="72">
        <v>11</v>
      </c>
      <c r="K61" s="67"/>
      <c r="L61" s="281">
        <v>32.88</v>
      </c>
      <c r="M61" s="68">
        <f>$M$5/L61</f>
        <v>4.683698296836982</v>
      </c>
      <c r="N61" s="69">
        <f t="shared" si="24"/>
        <v>0</v>
      </c>
      <c r="O61" s="70">
        <f t="shared" si="25"/>
        <v>0</v>
      </c>
      <c r="P61" s="71">
        <f t="shared" si="26"/>
        <v>0</v>
      </c>
      <c r="Q61" s="72">
        <v>4</v>
      </c>
      <c r="R61" s="73">
        <f t="shared" si="27"/>
        <v>77.25</v>
      </c>
      <c r="S61" s="71">
        <f t="shared" si="28"/>
        <v>20</v>
      </c>
      <c r="T61" s="72">
        <v>6</v>
      </c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</row>
  </sheetData>
  <sheetProtection/>
  <mergeCells count="20">
    <mergeCell ref="B10:T10"/>
    <mergeCell ref="B33:T33"/>
    <mergeCell ref="B43:T43"/>
    <mergeCell ref="K5:L5"/>
    <mergeCell ref="A6:A8"/>
    <mergeCell ref="B6:C6"/>
    <mergeCell ref="J6:J8"/>
    <mergeCell ref="Q6:Q8"/>
    <mergeCell ref="R6:T6"/>
    <mergeCell ref="B7:B8"/>
    <mergeCell ref="T7:T8"/>
    <mergeCell ref="G7:I7"/>
    <mergeCell ref="K7:K8"/>
    <mergeCell ref="C7:C8"/>
    <mergeCell ref="D7:D8"/>
    <mergeCell ref="E7:E8"/>
    <mergeCell ref="N7:P7"/>
    <mergeCell ref="R7:R8"/>
    <mergeCell ref="S7:S8"/>
    <mergeCell ref="L7:L8"/>
  </mergeCells>
  <hyperlinks>
    <hyperlink ref="C36" r:id="rId1" display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/>
    <hyperlink ref="C58" r:id="rId2" display="http://flyland.lv/pedigree/reila"/>
  </hyperlinks>
  <printOptions/>
  <pageMargins left="0.7" right="0.7" top="0.75" bottom="0.75" header="0.3" footer="0.3"/>
  <pageSetup fitToWidth="0" fitToHeight="1" horizontalDpi="600" verticalDpi="600" orientation="landscape" scale="85" r:id="rId3"/>
  <rowBreaks count="1" manualBreakCount="1">
    <brk id="42" max="255" man="1"/>
  </rowBreaks>
  <colBreaks count="1" manualBreakCount="1">
    <brk id="20" min="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7"/>
  <sheetViews>
    <sheetView tabSelected="1" zoomScale="85" zoomScaleNormal="85" zoomScalePageLayoutView="0" workbookViewId="0" topLeftCell="A1">
      <selection activeCell="M71" sqref="M71"/>
    </sheetView>
  </sheetViews>
  <sheetFormatPr defaultColWidth="9.140625" defaultRowHeight="12.75"/>
  <cols>
    <col min="1" max="1" width="5.28125" style="0" customWidth="1"/>
    <col min="2" max="2" width="21.28125" style="0" customWidth="1"/>
    <col min="3" max="3" width="30.00390625" style="0" customWidth="1"/>
    <col min="7" max="7" width="11.140625" style="0" bestFit="1" customWidth="1"/>
    <col min="8" max="8" width="10.00390625" style="0" customWidth="1"/>
    <col min="9" max="9" width="11.140625" style="0" bestFit="1" customWidth="1"/>
  </cols>
  <sheetData>
    <row r="2" spans="1:10" ht="24.75">
      <c r="A2" s="1"/>
      <c r="B2" s="2" t="s">
        <v>302</v>
      </c>
      <c r="C2" s="3"/>
      <c r="D2" s="4" t="s">
        <v>130</v>
      </c>
      <c r="E2" s="1"/>
      <c r="F2" s="1"/>
      <c r="G2" s="1"/>
      <c r="H2" s="1"/>
      <c r="I2" s="1"/>
      <c r="J2" s="5"/>
    </row>
    <row r="3" spans="1:10" ht="12.75">
      <c r="A3" s="1"/>
      <c r="B3" s="3" t="s">
        <v>22</v>
      </c>
      <c r="C3" s="3"/>
      <c r="D3" s="1"/>
      <c r="E3" s="1"/>
      <c r="F3" s="1"/>
      <c r="G3" s="1"/>
      <c r="H3" s="1"/>
      <c r="I3" s="1"/>
      <c r="J3" s="5"/>
    </row>
    <row r="4" spans="1:10" ht="15">
      <c r="A4" s="5"/>
      <c r="B4" s="7"/>
      <c r="C4" s="8"/>
      <c r="D4" s="9" t="s">
        <v>93</v>
      </c>
      <c r="E4" s="10"/>
      <c r="F4" s="11"/>
      <c r="G4" s="1"/>
      <c r="H4" s="1"/>
      <c r="I4" s="1"/>
      <c r="J4" s="1"/>
    </row>
    <row r="5" spans="1:10" ht="15.75" customHeight="1" thickBot="1">
      <c r="A5" s="5"/>
      <c r="B5" s="13"/>
      <c r="C5" s="8"/>
      <c r="D5" s="14" t="s">
        <v>3</v>
      </c>
      <c r="E5" s="15">
        <v>163</v>
      </c>
      <c r="F5" s="34" t="s">
        <v>24</v>
      </c>
      <c r="G5" s="5" t="s">
        <v>14</v>
      </c>
      <c r="H5" s="16">
        <v>3.4</v>
      </c>
      <c r="I5" s="17" t="s">
        <v>0</v>
      </c>
      <c r="J5" s="8"/>
    </row>
    <row r="6" spans="1:10" ht="14.25" customHeight="1" thickTop="1">
      <c r="A6" s="307" t="s">
        <v>6</v>
      </c>
      <c r="B6" s="310"/>
      <c r="C6" s="311"/>
      <c r="D6" s="18"/>
      <c r="E6" s="19" t="s">
        <v>7</v>
      </c>
      <c r="F6" s="19"/>
      <c r="G6" s="35">
        <v>48</v>
      </c>
      <c r="H6" s="21"/>
      <c r="I6" s="22">
        <v>96</v>
      </c>
      <c r="J6" s="312" t="s">
        <v>1</v>
      </c>
    </row>
    <row r="7" spans="1:10" ht="14.25" customHeight="1">
      <c r="A7" s="308"/>
      <c r="B7" s="318" t="s">
        <v>4</v>
      </c>
      <c r="C7" s="318" t="s">
        <v>5</v>
      </c>
      <c r="D7" s="320" t="s">
        <v>8</v>
      </c>
      <c r="E7" s="322" t="s">
        <v>10</v>
      </c>
      <c r="F7" s="24" t="s">
        <v>16</v>
      </c>
      <c r="G7" s="291" t="s">
        <v>9</v>
      </c>
      <c r="H7" s="292"/>
      <c r="I7" s="293"/>
      <c r="J7" s="313"/>
    </row>
    <row r="8" spans="1:10" ht="18.75" customHeight="1" thickBot="1">
      <c r="A8" s="309"/>
      <c r="B8" s="319"/>
      <c r="C8" s="319"/>
      <c r="D8" s="321"/>
      <c r="E8" s="323"/>
      <c r="F8" s="25" t="s">
        <v>0</v>
      </c>
      <c r="G8" s="30" t="s">
        <v>12</v>
      </c>
      <c r="H8" s="31" t="s">
        <v>13</v>
      </c>
      <c r="I8" s="28" t="s">
        <v>11</v>
      </c>
      <c r="J8" s="314"/>
    </row>
    <row r="9" spans="1:10" ht="13.5" thickTop="1">
      <c r="A9" s="27"/>
      <c r="B9" s="32"/>
      <c r="C9" s="32"/>
      <c r="D9" s="27"/>
      <c r="E9" s="27"/>
      <c r="F9" s="27"/>
      <c r="G9" s="27"/>
      <c r="H9" s="27"/>
      <c r="I9" s="27"/>
      <c r="J9" s="33"/>
    </row>
    <row r="10" spans="1:10" ht="15">
      <c r="A10" s="37"/>
      <c r="B10" s="328" t="s">
        <v>336</v>
      </c>
      <c r="C10" s="329"/>
      <c r="D10" s="329"/>
      <c r="E10" s="329"/>
      <c r="F10" s="329"/>
      <c r="G10" s="329"/>
      <c r="H10" s="329"/>
      <c r="I10" s="329"/>
      <c r="J10" s="329"/>
    </row>
    <row r="11" spans="1:11" s="36" customFormat="1" ht="15">
      <c r="A11" s="192">
        <v>20</v>
      </c>
      <c r="B11" s="165" t="s">
        <v>132</v>
      </c>
      <c r="C11" s="165" t="s">
        <v>231</v>
      </c>
      <c r="D11" s="38"/>
      <c r="E11" s="39">
        <v>61.56</v>
      </c>
      <c r="F11" s="39">
        <f>$E$5/E11</f>
        <v>2.6478232618583495</v>
      </c>
      <c r="G11" s="40">
        <f>IF(OR(D11="diskv.",D11="n"),50,5*D11)</f>
        <v>0</v>
      </c>
      <c r="H11" s="41">
        <f>IF(E11="-","-",(IF(E11&gt;I$6,"diskv.",IF(E11&gt;G$6,E11-G$6,0))))</f>
        <v>13.560000000000002</v>
      </c>
      <c r="I11" s="42">
        <f>G11+H11</f>
        <v>13.560000000000002</v>
      </c>
      <c r="J11" s="43">
        <v>17</v>
      </c>
      <c r="K11" s="36">
        <v>30</v>
      </c>
    </row>
    <row r="12" spans="1:10" s="36" customFormat="1" ht="15">
      <c r="A12" s="192">
        <v>22</v>
      </c>
      <c r="B12" s="165" t="s">
        <v>45</v>
      </c>
      <c r="C12" s="165" t="s">
        <v>232</v>
      </c>
      <c r="D12" s="38" t="s">
        <v>333</v>
      </c>
      <c r="E12" s="39"/>
      <c r="F12" s="39" t="e">
        <f aca="true" t="shared" si="0" ref="F12:F77">$E$5/E12</f>
        <v>#DIV/0!</v>
      </c>
      <c r="G12" s="40" t="e">
        <f aca="true" t="shared" si="1" ref="G12:G77">IF(OR(D12="diskv.",D12="n"),50,5*D12)</f>
        <v>#VALUE!</v>
      </c>
      <c r="H12" s="41">
        <f aca="true" t="shared" si="2" ref="H12:H77">IF(E12="-","-",(IF(E12&gt;I$6,"diskv.",IF(E12&gt;G$6,E12-G$6,0))))</f>
        <v>0</v>
      </c>
      <c r="I12" s="42">
        <v>50</v>
      </c>
      <c r="J12" s="43"/>
    </row>
    <row r="13" spans="1:10" s="36" customFormat="1" ht="15">
      <c r="A13" s="193">
        <v>34</v>
      </c>
      <c r="B13" s="168" t="s">
        <v>154</v>
      </c>
      <c r="C13" s="168" t="s">
        <v>233</v>
      </c>
      <c r="D13" s="38">
        <v>4</v>
      </c>
      <c r="E13" s="39">
        <v>52.28</v>
      </c>
      <c r="F13" s="39">
        <f t="shared" si="0"/>
        <v>3.117827084927314</v>
      </c>
      <c r="G13" s="40">
        <f t="shared" si="1"/>
        <v>20</v>
      </c>
      <c r="H13" s="41">
        <f t="shared" si="2"/>
        <v>4.280000000000001</v>
      </c>
      <c r="I13" s="42">
        <f>G13+H13</f>
        <v>24.28</v>
      </c>
      <c r="J13" s="43">
        <v>20</v>
      </c>
    </row>
    <row r="14" spans="1:10" s="36" customFormat="1" ht="15">
      <c r="A14" s="192">
        <v>35</v>
      </c>
      <c r="B14" s="166" t="s">
        <v>155</v>
      </c>
      <c r="C14" s="166" t="s">
        <v>234</v>
      </c>
      <c r="D14" s="38" t="s">
        <v>333</v>
      </c>
      <c r="E14" s="39"/>
      <c r="F14" s="39" t="e">
        <f t="shared" si="0"/>
        <v>#DIV/0!</v>
      </c>
      <c r="G14" s="40" t="e">
        <f t="shared" si="1"/>
        <v>#VALUE!</v>
      </c>
      <c r="H14" s="41">
        <f t="shared" si="2"/>
        <v>0</v>
      </c>
      <c r="I14" s="42">
        <v>50</v>
      </c>
      <c r="J14" s="43"/>
    </row>
    <row r="15" spans="1:10" s="36" customFormat="1" ht="15">
      <c r="A15" s="193">
        <v>36</v>
      </c>
      <c r="B15" s="194" t="s">
        <v>156</v>
      </c>
      <c r="C15" s="194" t="s">
        <v>235</v>
      </c>
      <c r="D15" s="38"/>
      <c r="E15" s="39">
        <v>42.6</v>
      </c>
      <c r="F15" s="39">
        <f t="shared" si="0"/>
        <v>3.8262910798122065</v>
      </c>
      <c r="G15" s="40">
        <f t="shared" si="1"/>
        <v>0</v>
      </c>
      <c r="H15" s="41">
        <f t="shared" si="2"/>
        <v>0</v>
      </c>
      <c r="I15" s="42">
        <f>G15+H15</f>
        <v>0</v>
      </c>
      <c r="J15" s="43">
        <v>7</v>
      </c>
    </row>
    <row r="16" spans="1:10" s="36" customFormat="1" ht="15">
      <c r="A16" s="193">
        <v>37</v>
      </c>
      <c r="B16" s="167" t="s">
        <v>113</v>
      </c>
      <c r="C16" s="167" t="s">
        <v>236</v>
      </c>
      <c r="D16" s="38" t="s">
        <v>333</v>
      </c>
      <c r="E16" s="39"/>
      <c r="F16" s="39" t="e">
        <f t="shared" si="0"/>
        <v>#DIV/0!</v>
      </c>
      <c r="G16" s="40" t="e">
        <f t="shared" si="1"/>
        <v>#VALUE!</v>
      </c>
      <c r="H16" s="41">
        <f t="shared" si="2"/>
        <v>0</v>
      </c>
      <c r="I16" s="42">
        <v>50</v>
      </c>
      <c r="J16" s="43"/>
    </row>
    <row r="17" spans="1:10" s="36" customFormat="1" ht="15">
      <c r="A17" s="193">
        <v>38</v>
      </c>
      <c r="B17" s="167" t="s">
        <v>157</v>
      </c>
      <c r="C17" s="167" t="s">
        <v>237</v>
      </c>
      <c r="D17" s="38"/>
      <c r="E17" s="39">
        <v>43.28</v>
      </c>
      <c r="F17" s="39">
        <f t="shared" si="0"/>
        <v>3.766173752310536</v>
      </c>
      <c r="G17" s="40">
        <f t="shared" si="1"/>
        <v>0</v>
      </c>
      <c r="H17" s="41">
        <f t="shared" si="2"/>
        <v>0</v>
      </c>
      <c r="I17" s="42">
        <f>G17+H17</f>
        <v>0</v>
      </c>
      <c r="J17" s="43">
        <v>8</v>
      </c>
    </row>
    <row r="18" spans="1:10" s="36" customFormat="1" ht="15">
      <c r="A18" s="192">
        <v>40</v>
      </c>
      <c r="B18" s="165" t="s">
        <v>159</v>
      </c>
      <c r="C18" s="165" t="s">
        <v>238</v>
      </c>
      <c r="D18" s="38"/>
      <c r="E18" s="39">
        <v>34.63</v>
      </c>
      <c r="F18" s="39">
        <f t="shared" si="0"/>
        <v>4.706901530464915</v>
      </c>
      <c r="G18" s="40">
        <f t="shared" si="1"/>
        <v>0</v>
      </c>
      <c r="H18" s="41">
        <f t="shared" si="2"/>
        <v>0</v>
      </c>
      <c r="I18" s="42">
        <f>G18+H18</f>
        <v>0</v>
      </c>
      <c r="J18" s="43">
        <v>2</v>
      </c>
    </row>
    <row r="19" spans="1:10" s="36" customFormat="1" ht="15">
      <c r="A19" s="193">
        <v>41</v>
      </c>
      <c r="B19" s="167" t="s">
        <v>154</v>
      </c>
      <c r="C19" s="167" t="s">
        <v>239</v>
      </c>
      <c r="D19" s="38" t="s">
        <v>333</v>
      </c>
      <c r="E19" s="39"/>
      <c r="F19" s="39" t="e">
        <f t="shared" si="0"/>
        <v>#DIV/0!</v>
      </c>
      <c r="G19" s="40" t="e">
        <f t="shared" si="1"/>
        <v>#VALUE!</v>
      </c>
      <c r="H19" s="41">
        <f t="shared" si="2"/>
        <v>0</v>
      </c>
      <c r="I19" s="42">
        <v>50</v>
      </c>
      <c r="J19" s="43"/>
    </row>
    <row r="20" spans="1:10" s="36" customFormat="1" ht="15">
      <c r="A20" s="195">
        <v>42</v>
      </c>
      <c r="B20" s="169" t="s">
        <v>160</v>
      </c>
      <c r="C20" s="169" t="s">
        <v>240</v>
      </c>
      <c r="D20" s="38" t="s">
        <v>333</v>
      </c>
      <c r="E20" s="39"/>
      <c r="F20" s="39" t="e">
        <f t="shared" si="0"/>
        <v>#DIV/0!</v>
      </c>
      <c r="G20" s="40" t="e">
        <f t="shared" si="1"/>
        <v>#VALUE!</v>
      </c>
      <c r="H20" s="41">
        <f t="shared" si="2"/>
        <v>0</v>
      </c>
      <c r="I20" s="42">
        <v>50</v>
      </c>
      <c r="J20" s="43"/>
    </row>
    <row r="21" spans="1:10" s="36" customFormat="1" ht="15">
      <c r="A21" s="192">
        <v>57</v>
      </c>
      <c r="B21" s="165" t="s">
        <v>128</v>
      </c>
      <c r="C21" s="165" t="s">
        <v>241</v>
      </c>
      <c r="D21" s="38"/>
      <c r="E21" s="39">
        <v>43.91</v>
      </c>
      <c r="F21" s="39">
        <f t="shared" si="0"/>
        <v>3.712138465042132</v>
      </c>
      <c r="G21" s="40">
        <f t="shared" si="1"/>
        <v>0</v>
      </c>
      <c r="H21" s="41">
        <f t="shared" si="2"/>
        <v>0</v>
      </c>
      <c r="I21" s="42">
        <f aca="true" t="shared" si="3" ref="I21:I29">G21+H21</f>
        <v>0</v>
      </c>
      <c r="J21" s="43">
        <v>9</v>
      </c>
    </row>
    <row r="22" spans="1:10" s="36" customFormat="1" ht="15">
      <c r="A22" s="192">
        <v>58</v>
      </c>
      <c r="B22" s="165" t="s">
        <v>55</v>
      </c>
      <c r="C22" s="165" t="s">
        <v>242</v>
      </c>
      <c r="D22" s="38"/>
      <c r="E22" s="39">
        <v>58.41</v>
      </c>
      <c r="F22" s="39">
        <f t="shared" si="0"/>
        <v>2.790618044855333</v>
      </c>
      <c r="G22" s="40">
        <f t="shared" si="1"/>
        <v>0</v>
      </c>
      <c r="H22" s="41">
        <f t="shared" si="2"/>
        <v>10.409999999999997</v>
      </c>
      <c r="I22" s="42">
        <f t="shared" si="3"/>
        <v>10.409999999999997</v>
      </c>
      <c r="J22" s="43">
        <v>16</v>
      </c>
    </row>
    <row r="23" spans="1:10" s="36" customFormat="1" ht="15">
      <c r="A23" s="192">
        <v>59</v>
      </c>
      <c r="B23" s="166" t="s">
        <v>58</v>
      </c>
      <c r="C23" s="166" t="s">
        <v>243</v>
      </c>
      <c r="D23" s="38">
        <v>1</v>
      </c>
      <c r="E23" s="39">
        <v>41.54</v>
      </c>
      <c r="F23" s="39">
        <f t="shared" si="0"/>
        <v>3.923928743379875</v>
      </c>
      <c r="G23" s="40">
        <f t="shared" si="1"/>
        <v>5</v>
      </c>
      <c r="H23" s="41">
        <f t="shared" si="2"/>
        <v>0</v>
      </c>
      <c r="I23" s="42">
        <f t="shared" si="3"/>
        <v>5</v>
      </c>
      <c r="J23" s="43">
        <v>15</v>
      </c>
    </row>
    <row r="24" spans="1:10" s="36" customFormat="1" ht="15">
      <c r="A24" s="192">
        <v>60</v>
      </c>
      <c r="B24" s="166" t="s">
        <v>71</v>
      </c>
      <c r="C24" s="172" t="s">
        <v>244</v>
      </c>
      <c r="D24" s="38"/>
      <c r="E24" s="39">
        <v>38.12</v>
      </c>
      <c r="F24" s="39">
        <f t="shared" si="0"/>
        <v>4.275970619097587</v>
      </c>
      <c r="G24" s="40">
        <f t="shared" si="1"/>
        <v>0</v>
      </c>
      <c r="H24" s="41">
        <f t="shared" si="2"/>
        <v>0</v>
      </c>
      <c r="I24" s="42">
        <f t="shared" si="3"/>
        <v>0</v>
      </c>
      <c r="J24" s="43">
        <v>6</v>
      </c>
    </row>
    <row r="25" spans="1:10" s="36" customFormat="1" ht="15">
      <c r="A25" s="192">
        <v>61</v>
      </c>
      <c r="B25" s="165" t="s">
        <v>183</v>
      </c>
      <c r="C25" s="165" t="s">
        <v>245</v>
      </c>
      <c r="D25" s="38"/>
      <c r="E25" s="39">
        <v>36.82</v>
      </c>
      <c r="F25" s="39">
        <f t="shared" si="0"/>
        <v>4.426941879413362</v>
      </c>
      <c r="G25" s="40">
        <f t="shared" si="1"/>
        <v>0</v>
      </c>
      <c r="H25" s="41">
        <f t="shared" si="2"/>
        <v>0</v>
      </c>
      <c r="I25" s="42">
        <f t="shared" si="3"/>
        <v>0</v>
      </c>
      <c r="J25" s="43">
        <v>3</v>
      </c>
    </row>
    <row r="26" spans="1:10" s="36" customFormat="1" ht="15">
      <c r="A26" s="193">
        <v>62</v>
      </c>
      <c r="B26" s="167" t="s">
        <v>76</v>
      </c>
      <c r="C26" s="167" t="s">
        <v>246</v>
      </c>
      <c r="D26" s="38">
        <v>1</v>
      </c>
      <c r="E26" s="39">
        <v>39.47</v>
      </c>
      <c r="F26" s="39">
        <f t="shared" si="0"/>
        <v>4.129718773752217</v>
      </c>
      <c r="G26" s="40">
        <f t="shared" si="1"/>
        <v>5</v>
      </c>
      <c r="H26" s="41">
        <f t="shared" si="2"/>
        <v>0</v>
      </c>
      <c r="I26" s="42">
        <f t="shared" si="3"/>
        <v>5</v>
      </c>
      <c r="J26" s="43">
        <v>14</v>
      </c>
    </row>
    <row r="27" spans="1:10" s="36" customFormat="1" ht="15">
      <c r="A27" s="192">
        <v>63</v>
      </c>
      <c r="B27" s="165" t="s">
        <v>44</v>
      </c>
      <c r="C27" s="165" t="s">
        <v>247</v>
      </c>
      <c r="D27" s="38"/>
      <c r="E27" s="39">
        <v>37.5</v>
      </c>
      <c r="F27" s="39">
        <f t="shared" si="0"/>
        <v>4.346666666666667</v>
      </c>
      <c r="G27" s="40">
        <f t="shared" si="1"/>
        <v>0</v>
      </c>
      <c r="H27" s="41">
        <f t="shared" si="2"/>
        <v>0</v>
      </c>
      <c r="I27" s="42">
        <f t="shared" si="3"/>
        <v>0</v>
      </c>
      <c r="J27" s="43">
        <v>4</v>
      </c>
    </row>
    <row r="28" spans="1:10" s="36" customFormat="1" ht="15">
      <c r="A28" s="192">
        <v>64</v>
      </c>
      <c r="B28" s="166" t="s">
        <v>80</v>
      </c>
      <c r="C28" s="166" t="s">
        <v>248</v>
      </c>
      <c r="D28" s="38"/>
      <c r="E28" s="39">
        <v>33.19</v>
      </c>
      <c r="F28" s="39">
        <f t="shared" si="0"/>
        <v>4.911117806568244</v>
      </c>
      <c r="G28" s="40">
        <f t="shared" si="1"/>
        <v>0</v>
      </c>
      <c r="H28" s="41">
        <f t="shared" si="2"/>
        <v>0</v>
      </c>
      <c r="I28" s="42">
        <f t="shared" si="3"/>
        <v>0</v>
      </c>
      <c r="J28" s="43">
        <v>1</v>
      </c>
    </row>
    <row r="29" spans="1:10" s="36" customFormat="1" ht="15">
      <c r="A29" s="192">
        <v>65</v>
      </c>
      <c r="B29" s="168" t="s">
        <v>78</v>
      </c>
      <c r="C29" s="168" t="s">
        <v>110</v>
      </c>
      <c r="D29" s="38">
        <v>3</v>
      </c>
      <c r="E29" s="39">
        <v>46.28</v>
      </c>
      <c r="F29" s="39">
        <f t="shared" si="0"/>
        <v>3.522039757994814</v>
      </c>
      <c r="G29" s="40">
        <f t="shared" si="1"/>
        <v>15</v>
      </c>
      <c r="H29" s="41">
        <f t="shared" si="2"/>
        <v>0</v>
      </c>
      <c r="I29" s="42">
        <f t="shared" si="3"/>
        <v>15</v>
      </c>
      <c r="J29" s="43">
        <v>18</v>
      </c>
    </row>
    <row r="30" spans="1:10" s="36" customFormat="1" ht="18" customHeight="1">
      <c r="A30" s="192">
        <v>66</v>
      </c>
      <c r="B30" s="168" t="s">
        <v>83</v>
      </c>
      <c r="C30" s="168" t="s">
        <v>249</v>
      </c>
      <c r="D30" s="38" t="s">
        <v>333</v>
      </c>
      <c r="E30" s="39"/>
      <c r="F30" s="39" t="e">
        <f t="shared" si="0"/>
        <v>#DIV/0!</v>
      </c>
      <c r="G30" s="40" t="e">
        <f t="shared" si="1"/>
        <v>#VALUE!</v>
      </c>
      <c r="H30" s="41">
        <f t="shared" si="2"/>
        <v>0</v>
      </c>
      <c r="I30" s="42">
        <v>50</v>
      </c>
      <c r="J30" s="43"/>
    </row>
    <row r="31" spans="1:10" s="36" customFormat="1" ht="15">
      <c r="A31" s="192">
        <v>67</v>
      </c>
      <c r="B31" s="168" t="s">
        <v>56</v>
      </c>
      <c r="C31" s="168" t="s">
        <v>250</v>
      </c>
      <c r="D31" s="38" t="s">
        <v>333</v>
      </c>
      <c r="E31" s="39"/>
      <c r="F31" s="39" t="e">
        <f t="shared" si="0"/>
        <v>#DIV/0!</v>
      </c>
      <c r="G31" s="40" t="e">
        <f t="shared" si="1"/>
        <v>#VALUE!</v>
      </c>
      <c r="H31" s="41">
        <f t="shared" si="2"/>
        <v>0</v>
      </c>
      <c r="I31" s="42">
        <v>50</v>
      </c>
      <c r="J31" s="43"/>
    </row>
    <row r="32" spans="1:10" s="36" customFormat="1" ht="15">
      <c r="A32" s="192">
        <v>80</v>
      </c>
      <c r="B32" s="165" t="s">
        <v>17</v>
      </c>
      <c r="C32" s="165" t="s">
        <v>18</v>
      </c>
      <c r="D32" s="38">
        <v>1</v>
      </c>
      <c r="E32" s="39">
        <v>38.4</v>
      </c>
      <c r="F32" s="39">
        <f t="shared" si="0"/>
        <v>4.244791666666667</v>
      </c>
      <c r="G32" s="40">
        <f t="shared" si="1"/>
        <v>5</v>
      </c>
      <c r="H32" s="41">
        <f t="shared" si="2"/>
        <v>0</v>
      </c>
      <c r="I32" s="42">
        <f aca="true" t="shared" si="4" ref="I32:I37">G32+H32</f>
        <v>5</v>
      </c>
      <c r="J32" s="43">
        <v>13</v>
      </c>
    </row>
    <row r="33" spans="1:10" s="36" customFormat="1" ht="15">
      <c r="A33" s="193">
        <v>68</v>
      </c>
      <c r="B33" s="167" t="s">
        <v>156</v>
      </c>
      <c r="C33" s="167" t="s">
        <v>188</v>
      </c>
      <c r="D33" s="38"/>
      <c r="E33" s="39">
        <v>45.96</v>
      </c>
      <c r="F33" s="39">
        <f t="shared" si="0"/>
        <v>3.546562228024369</v>
      </c>
      <c r="G33" s="40">
        <f t="shared" si="1"/>
        <v>0</v>
      </c>
      <c r="H33" s="41">
        <f t="shared" si="2"/>
        <v>0</v>
      </c>
      <c r="I33" s="42">
        <f t="shared" si="4"/>
        <v>0</v>
      </c>
      <c r="J33" s="43">
        <v>10</v>
      </c>
    </row>
    <row r="34" spans="1:10" s="36" customFormat="1" ht="15">
      <c r="A34" s="192">
        <v>70</v>
      </c>
      <c r="B34" s="168" t="s">
        <v>154</v>
      </c>
      <c r="C34" s="168" t="s">
        <v>251</v>
      </c>
      <c r="D34" s="38">
        <v>3</v>
      </c>
      <c r="E34" s="39">
        <v>47.19</v>
      </c>
      <c r="F34" s="39">
        <f t="shared" si="0"/>
        <v>3.454121635939818</v>
      </c>
      <c r="G34" s="40">
        <f t="shared" si="1"/>
        <v>15</v>
      </c>
      <c r="H34" s="41">
        <f t="shared" si="2"/>
        <v>0</v>
      </c>
      <c r="I34" s="42">
        <f t="shared" si="4"/>
        <v>15</v>
      </c>
      <c r="J34" s="43">
        <v>19</v>
      </c>
    </row>
    <row r="35" spans="1:10" s="36" customFormat="1" ht="15">
      <c r="A35" s="192">
        <v>71</v>
      </c>
      <c r="B35" s="166" t="s">
        <v>116</v>
      </c>
      <c r="C35" s="166" t="s">
        <v>252</v>
      </c>
      <c r="D35" s="38"/>
      <c r="E35" s="39">
        <v>37.66</v>
      </c>
      <c r="F35" s="39">
        <f t="shared" si="0"/>
        <v>4.328199681359533</v>
      </c>
      <c r="G35" s="40">
        <f t="shared" si="1"/>
        <v>0</v>
      </c>
      <c r="H35" s="41">
        <f t="shared" si="2"/>
        <v>0</v>
      </c>
      <c r="I35" s="42">
        <f t="shared" si="4"/>
        <v>0</v>
      </c>
      <c r="J35" s="46">
        <v>5</v>
      </c>
    </row>
    <row r="36" spans="1:10" s="36" customFormat="1" ht="16.5" customHeight="1">
      <c r="A36" s="192">
        <v>72</v>
      </c>
      <c r="B36" s="165" t="s">
        <v>58</v>
      </c>
      <c r="C36" s="165" t="s">
        <v>253</v>
      </c>
      <c r="D36" s="38">
        <v>1</v>
      </c>
      <c r="E36" s="39">
        <v>37.94</v>
      </c>
      <c r="F36" s="39">
        <f t="shared" si="0"/>
        <v>4.296257248286769</v>
      </c>
      <c r="G36" s="40">
        <f t="shared" si="1"/>
        <v>5</v>
      </c>
      <c r="H36" s="41">
        <f t="shared" si="2"/>
        <v>0</v>
      </c>
      <c r="I36" s="42">
        <f t="shared" si="4"/>
        <v>5</v>
      </c>
      <c r="J36" s="46">
        <v>12</v>
      </c>
    </row>
    <row r="37" spans="1:10" s="36" customFormat="1" ht="21.75" customHeight="1">
      <c r="A37" s="192">
        <v>73</v>
      </c>
      <c r="B37" s="165" t="s">
        <v>182</v>
      </c>
      <c r="C37" s="165" t="s">
        <v>254</v>
      </c>
      <c r="D37" s="38">
        <v>1</v>
      </c>
      <c r="E37" s="39">
        <v>46.31</v>
      </c>
      <c r="F37" s="39">
        <f t="shared" si="0"/>
        <v>3.51975815158713</v>
      </c>
      <c r="G37" s="40">
        <f t="shared" si="1"/>
        <v>5</v>
      </c>
      <c r="H37" s="41">
        <f t="shared" si="2"/>
        <v>0</v>
      </c>
      <c r="I37" s="42">
        <f t="shared" si="4"/>
        <v>5</v>
      </c>
      <c r="J37" s="46">
        <v>16</v>
      </c>
    </row>
    <row r="38" spans="1:10" s="36" customFormat="1" ht="21" customHeight="1">
      <c r="A38" s="193">
        <v>75</v>
      </c>
      <c r="B38" s="169" t="s">
        <v>128</v>
      </c>
      <c r="C38" s="169" t="s">
        <v>255</v>
      </c>
      <c r="D38" s="38" t="s">
        <v>333</v>
      </c>
      <c r="E38" s="39"/>
      <c r="F38" s="39" t="e">
        <f t="shared" si="0"/>
        <v>#DIV/0!</v>
      </c>
      <c r="G38" s="40" t="e">
        <f t="shared" si="1"/>
        <v>#VALUE!</v>
      </c>
      <c r="H38" s="41">
        <f t="shared" si="2"/>
        <v>0</v>
      </c>
      <c r="I38" s="42">
        <v>50</v>
      </c>
      <c r="J38" s="46"/>
    </row>
    <row r="39" spans="1:10" s="36" customFormat="1" ht="15.75" customHeight="1">
      <c r="A39" s="192">
        <v>74</v>
      </c>
      <c r="B39" s="168" t="s">
        <v>48</v>
      </c>
      <c r="C39" s="168" t="s">
        <v>256</v>
      </c>
      <c r="D39" s="38" t="s">
        <v>348</v>
      </c>
      <c r="E39" s="39"/>
      <c r="F39" s="39" t="e">
        <f t="shared" si="0"/>
        <v>#DIV/0!</v>
      </c>
      <c r="G39" s="40">
        <f t="shared" si="1"/>
        <v>50</v>
      </c>
      <c r="H39" s="41">
        <f t="shared" si="2"/>
        <v>0</v>
      </c>
      <c r="I39" s="42">
        <v>50</v>
      </c>
      <c r="J39" s="46"/>
    </row>
    <row r="40" spans="1:10" s="36" customFormat="1" ht="21" customHeight="1">
      <c r="A40" s="192">
        <v>76</v>
      </c>
      <c r="B40" s="165" t="s">
        <v>224</v>
      </c>
      <c r="C40" s="165" t="s">
        <v>235</v>
      </c>
      <c r="D40" s="129" t="s">
        <v>348</v>
      </c>
      <c r="E40" s="130"/>
      <c r="F40" s="39" t="e">
        <f t="shared" si="0"/>
        <v>#DIV/0!</v>
      </c>
      <c r="G40" s="40">
        <f t="shared" si="1"/>
        <v>50</v>
      </c>
      <c r="H40" s="41">
        <f t="shared" si="2"/>
        <v>0</v>
      </c>
      <c r="I40" s="42">
        <v>50</v>
      </c>
      <c r="J40" s="131"/>
    </row>
    <row r="41" spans="1:10" s="36" customFormat="1" ht="15">
      <c r="A41" s="193">
        <v>77</v>
      </c>
      <c r="B41" s="170" t="s">
        <v>86</v>
      </c>
      <c r="C41" s="169" t="s">
        <v>87</v>
      </c>
      <c r="D41" s="38"/>
      <c r="E41" s="39">
        <v>47</v>
      </c>
      <c r="F41" s="39">
        <f t="shared" si="0"/>
        <v>3.4680851063829787</v>
      </c>
      <c r="G41" s="40">
        <f t="shared" si="1"/>
        <v>0</v>
      </c>
      <c r="H41" s="41">
        <f t="shared" si="2"/>
        <v>0</v>
      </c>
      <c r="I41" s="42">
        <f>G41+H41</f>
        <v>0</v>
      </c>
      <c r="J41" s="46">
        <v>11</v>
      </c>
    </row>
    <row r="42" spans="1:10" s="36" customFormat="1" ht="15">
      <c r="A42" s="196">
        <v>78</v>
      </c>
      <c r="B42" s="171" t="s">
        <v>225</v>
      </c>
      <c r="C42" s="171" t="s">
        <v>257</v>
      </c>
      <c r="D42" s="38" t="s">
        <v>348</v>
      </c>
      <c r="E42" s="39"/>
      <c r="F42" s="39" t="e">
        <f>$E$5/E42</f>
        <v>#DIV/0!</v>
      </c>
      <c r="G42" s="40">
        <f t="shared" si="1"/>
        <v>50</v>
      </c>
      <c r="H42" s="41">
        <f t="shared" si="2"/>
        <v>0</v>
      </c>
      <c r="I42" s="42">
        <v>50</v>
      </c>
      <c r="J42" s="46"/>
    </row>
    <row r="43" spans="1:10" s="261" customFormat="1" ht="15">
      <c r="A43" s="257">
        <v>79</v>
      </c>
      <c r="B43" s="216" t="s">
        <v>337</v>
      </c>
      <c r="C43" s="216" t="s">
        <v>319</v>
      </c>
      <c r="D43" s="258" t="s">
        <v>333</v>
      </c>
      <c r="E43" s="259"/>
      <c r="F43" s="39" t="e">
        <f>$E$5/E43</f>
        <v>#DIV/0!</v>
      </c>
      <c r="G43" s="40" t="e">
        <f t="shared" si="1"/>
        <v>#VALUE!</v>
      </c>
      <c r="H43" s="41">
        <f t="shared" si="2"/>
        <v>0</v>
      </c>
      <c r="I43" s="42">
        <v>50</v>
      </c>
      <c r="J43" s="260"/>
    </row>
    <row r="44" spans="1:10" ht="15">
      <c r="A44" s="37"/>
      <c r="B44" s="137" t="s">
        <v>26</v>
      </c>
      <c r="C44" s="138"/>
      <c r="D44" s="138"/>
      <c r="E44" s="138"/>
      <c r="F44" s="138"/>
      <c r="G44" s="138"/>
      <c r="H44" s="138"/>
      <c r="I44" s="138"/>
      <c r="J44" s="138"/>
    </row>
    <row r="45" spans="1:11" s="36" customFormat="1" ht="15">
      <c r="A45" s="163">
        <v>24</v>
      </c>
      <c r="B45" s="168" t="s">
        <v>17</v>
      </c>
      <c r="C45" s="168" t="s">
        <v>136</v>
      </c>
      <c r="D45" s="38" t="s">
        <v>333</v>
      </c>
      <c r="E45" s="39"/>
      <c r="F45" s="39" t="e">
        <f t="shared" si="0"/>
        <v>#DIV/0!</v>
      </c>
      <c r="G45" s="40" t="e">
        <f t="shared" si="1"/>
        <v>#VALUE!</v>
      </c>
      <c r="H45" s="41">
        <f t="shared" si="2"/>
        <v>0</v>
      </c>
      <c r="I45" s="42">
        <v>50</v>
      </c>
      <c r="J45" s="47"/>
      <c r="K45" s="36">
        <v>20</v>
      </c>
    </row>
    <row r="46" spans="1:10" s="36" customFormat="1" ht="18" customHeight="1">
      <c r="A46" s="163">
        <v>44</v>
      </c>
      <c r="B46" s="168" t="s">
        <v>170</v>
      </c>
      <c r="C46" s="168" t="s">
        <v>43</v>
      </c>
      <c r="D46" s="38"/>
      <c r="E46" s="39">
        <v>48.41</v>
      </c>
      <c r="F46" s="39">
        <f t="shared" si="0"/>
        <v>3.367072918818426</v>
      </c>
      <c r="G46" s="40">
        <f t="shared" si="1"/>
        <v>0</v>
      </c>
      <c r="H46" s="41">
        <f t="shared" si="2"/>
        <v>0.4099999999999966</v>
      </c>
      <c r="I46" s="42">
        <f>G46+H46</f>
        <v>0.4099999999999966</v>
      </c>
      <c r="J46" s="43">
        <v>10</v>
      </c>
    </row>
    <row r="47" spans="1:10" ht="15">
      <c r="A47" s="164">
        <v>45</v>
      </c>
      <c r="B47" s="167" t="s">
        <v>171</v>
      </c>
      <c r="C47" s="167" t="s">
        <v>258</v>
      </c>
      <c r="D47" s="38" t="s">
        <v>348</v>
      </c>
      <c r="E47" s="39"/>
      <c r="F47" s="39" t="e">
        <f t="shared" si="0"/>
        <v>#DIV/0!</v>
      </c>
      <c r="G47" s="40">
        <f t="shared" si="1"/>
        <v>50</v>
      </c>
      <c r="H47" s="41">
        <f t="shared" si="2"/>
        <v>0</v>
      </c>
      <c r="I47" s="42">
        <v>50</v>
      </c>
      <c r="J47" s="46"/>
    </row>
    <row r="48" spans="1:10" ht="15">
      <c r="A48" s="164">
        <v>46</v>
      </c>
      <c r="B48" s="169" t="s">
        <v>172</v>
      </c>
      <c r="C48" s="169" t="s">
        <v>173</v>
      </c>
      <c r="D48" s="38">
        <v>2</v>
      </c>
      <c r="E48" s="39">
        <v>40.96</v>
      </c>
      <c r="F48" s="39">
        <f t="shared" si="0"/>
        <v>3.9794921875</v>
      </c>
      <c r="G48" s="40">
        <f t="shared" si="1"/>
        <v>10</v>
      </c>
      <c r="H48" s="41">
        <f t="shared" si="2"/>
        <v>0</v>
      </c>
      <c r="I48" s="42">
        <f>G48+H48</f>
        <v>10</v>
      </c>
      <c r="J48" s="46">
        <v>13</v>
      </c>
    </row>
    <row r="49" spans="1:10" ht="15">
      <c r="A49" s="164">
        <v>47</v>
      </c>
      <c r="B49" s="167" t="s">
        <v>35</v>
      </c>
      <c r="C49" s="167" t="s">
        <v>259</v>
      </c>
      <c r="D49" s="38"/>
      <c r="E49" s="39">
        <v>36.91</v>
      </c>
      <c r="F49" s="39">
        <f t="shared" si="0"/>
        <v>4.416147385532376</v>
      </c>
      <c r="G49" s="40">
        <f t="shared" si="1"/>
        <v>0</v>
      </c>
      <c r="H49" s="41">
        <f t="shared" si="2"/>
        <v>0</v>
      </c>
      <c r="I49" s="42">
        <f>G49+H49</f>
        <v>0</v>
      </c>
      <c r="J49" s="43">
        <v>2</v>
      </c>
    </row>
    <row r="50" spans="1:10" ht="15">
      <c r="A50" s="164">
        <v>48</v>
      </c>
      <c r="B50" s="169" t="s">
        <v>44</v>
      </c>
      <c r="C50" s="169" t="s">
        <v>260</v>
      </c>
      <c r="D50" s="38" t="s">
        <v>333</v>
      </c>
      <c r="E50" s="39"/>
      <c r="F50" s="39" t="e">
        <f t="shared" si="0"/>
        <v>#DIV/0!</v>
      </c>
      <c r="G50" s="40" t="e">
        <f t="shared" si="1"/>
        <v>#VALUE!</v>
      </c>
      <c r="H50" s="41">
        <f t="shared" si="2"/>
        <v>0</v>
      </c>
      <c r="I50" s="42">
        <v>50</v>
      </c>
      <c r="J50" s="47"/>
    </row>
    <row r="51" spans="1:10" ht="15">
      <c r="A51" s="173">
        <v>118</v>
      </c>
      <c r="B51" s="166" t="s">
        <v>116</v>
      </c>
      <c r="C51" s="166" t="s">
        <v>261</v>
      </c>
      <c r="D51" s="38" t="s">
        <v>333</v>
      </c>
      <c r="E51" s="39"/>
      <c r="F51" s="39" t="e">
        <f t="shared" si="0"/>
        <v>#DIV/0!</v>
      </c>
      <c r="G51" s="40" t="e">
        <f t="shared" si="1"/>
        <v>#VALUE!</v>
      </c>
      <c r="H51" s="41">
        <f t="shared" si="2"/>
        <v>0</v>
      </c>
      <c r="I51" s="42">
        <v>50</v>
      </c>
      <c r="J51" s="47"/>
    </row>
    <row r="52" spans="1:10" ht="15">
      <c r="A52" s="164">
        <v>83</v>
      </c>
      <c r="B52" s="167" t="s">
        <v>193</v>
      </c>
      <c r="C52" s="167" t="s">
        <v>262</v>
      </c>
      <c r="D52" s="38"/>
      <c r="E52" s="39">
        <v>36.56</v>
      </c>
      <c r="F52" s="39">
        <f t="shared" si="0"/>
        <v>4.458424507658643</v>
      </c>
      <c r="G52" s="40">
        <f t="shared" si="1"/>
        <v>0</v>
      </c>
      <c r="H52" s="41">
        <f t="shared" si="2"/>
        <v>0</v>
      </c>
      <c r="I52" s="42">
        <f>G52+H52</f>
        <v>0</v>
      </c>
      <c r="J52" s="43">
        <v>1</v>
      </c>
    </row>
    <row r="53" spans="1:10" ht="18.75" customHeight="1">
      <c r="A53" s="164">
        <v>84</v>
      </c>
      <c r="B53" s="169" t="s">
        <v>194</v>
      </c>
      <c r="C53" s="169" t="s">
        <v>263</v>
      </c>
      <c r="D53" s="38"/>
      <c r="E53" s="39">
        <v>39.59</v>
      </c>
      <c r="F53" s="39">
        <f t="shared" si="0"/>
        <v>4.117201313462996</v>
      </c>
      <c r="G53" s="40">
        <f t="shared" si="1"/>
        <v>0</v>
      </c>
      <c r="H53" s="41">
        <f t="shared" si="2"/>
        <v>0</v>
      </c>
      <c r="I53" s="42">
        <f>G53+H53</f>
        <v>0</v>
      </c>
      <c r="J53" s="46">
        <v>5</v>
      </c>
    </row>
    <row r="54" spans="1:10" ht="15">
      <c r="A54" s="164">
        <v>85</v>
      </c>
      <c r="B54" s="167" t="s">
        <v>195</v>
      </c>
      <c r="C54" s="167" t="s">
        <v>18</v>
      </c>
      <c r="D54" s="38"/>
      <c r="E54" s="39">
        <v>40.66</v>
      </c>
      <c r="F54" s="39">
        <f t="shared" si="0"/>
        <v>4.008853910477128</v>
      </c>
      <c r="G54" s="40">
        <f t="shared" si="1"/>
        <v>0</v>
      </c>
      <c r="H54" s="41">
        <f t="shared" si="2"/>
        <v>0</v>
      </c>
      <c r="I54" s="42">
        <f>G54+H54</f>
        <v>0</v>
      </c>
      <c r="J54" s="46">
        <v>8</v>
      </c>
    </row>
    <row r="55" spans="1:10" ht="15">
      <c r="A55" s="163">
        <v>86</v>
      </c>
      <c r="B55" s="166" t="s">
        <v>71</v>
      </c>
      <c r="C55" s="166" t="s">
        <v>264</v>
      </c>
      <c r="D55" s="38" t="s">
        <v>333</v>
      </c>
      <c r="E55" s="39"/>
      <c r="F55" s="39" t="e">
        <f t="shared" si="0"/>
        <v>#DIV/0!</v>
      </c>
      <c r="G55" s="40" t="e">
        <f t="shared" si="1"/>
        <v>#VALUE!</v>
      </c>
      <c r="H55" s="41">
        <f t="shared" si="2"/>
        <v>0</v>
      </c>
      <c r="I55" s="42">
        <v>50</v>
      </c>
      <c r="J55" s="47"/>
    </row>
    <row r="56" spans="1:10" ht="15">
      <c r="A56" s="163">
        <v>88</v>
      </c>
      <c r="B56" s="175" t="s">
        <v>197</v>
      </c>
      <c r="C56" s="175" t="s">
        <v>265</v>
      </c>
      <c r="D56" s="38"/>
      <c r="E56" s="39">
        <v>40.12</v>
      </c>
      <c r="F56" s="39">
        <f t="shared" si="0"/>
        <v>4.062811565304088</v>
      </c>
      <c r="G56" s="40">
        <f t="shared" si="1"/>
        <v>0</v>
      </c>
      <c r="H56" s="41">
        <f t="shared" si="2"/>
        <v>0</v>
      </c>
      <c r="I56" s="42">
        <f>G56+H56</f>
        <v>0</v>
      </c>
      <c r="J56" s="47">
        <v>7</v>
      </c>
    </row>
    <row r="57" spans="1:10" ht="15">
      <c r="A57" s="163">
        <v>89</v>
      </c>
      <c r="B57" s="165" t="s">
        <v>69</v>
      </c>
      <c r="C57" s="165" t="s">
        <v>266</v>
      </c>
      <c r="D57" s="38">
        <v>3</v>
      </c>
      <c r="E57" s="39">
        <v>48.34</v>
      </c>
      <c r="F57" s="39">
        <f t="shared" si="0"/>
        <v>3.371948696731485</v>
      </c>
      <c r="G57" s="40">
        <f t="shared" si="1"/>
        <v>15</v>
      </c>
      <c r="H57" s="41">
        <f t="shared" si="2"/>
        <v>0.3400000000000034</v>
      </c>
      <c r="I57" s="42">
        <f>G57+H57</f>
        <v>15.340000000000003</v>
      </c>
      <c r="J57" s="43">
        <v>14</v>
      </c>
    </row>
    <row r="58" spans="1:10" ht="17.25" customHeight="1">
      <c r="A58" s="163">
        <v>90</v>
      </c>
      <c r="B58" s="168" t="s">
        <v>74</v>
      </c>
      <c r="C58" s="168" t="s">
        <v>267</v>
      </c>
      <c r="D58" s="38">
        <v>1</v>
      </c>
      <c r="E58" s="39">
        <v>35.91</v>
      </c>
      <c r="F58" s="39">
        <f t="shared" si="0"/>
        <v>4.539125591757172</v>
      </c>
      <c r="G58" s="40">
        <f t="shared" si="1"/>
        <v>5</v>
      </c>
      <c r="H58" s="41">
        <f t="shared" si="2"/>
        <v>0</v>
      </c>
      <c r="I58" s="42">
        <f>G58+H58</f>
        <v>5</v>
      </c>
      <c r="J58" s="46">
        <v>11</v>
      </c>
    </row>
    <row r="59" spans="1:10" ht="15">
      <c r="A59" s="163">
        <v>91</v>
      </c>
      <c r="B59" s="168" t="s">
        <v>105</v>
      </c>
      <c r="C59" s="168" t="s">
        <v>268</v>
      </c>
      <c r="D59" s="38" t="s">
        <v>333</v>
      </c>
      <c r="E59" s="39"/>
      <c r="F59" s="39" t="e">
        <f t="shared" si="0"/>
        <v>#DIV/0!</v>
      </c>
      <c r="G59" s="40" t="e">
        <f t="shared" si="1"/>
        <v>#VALUE!</v>
      </c>
      <c r="H59" s="41">
        <f t="shared" si="2"/>
        <v>0</v>
      </c>
      <c r="I59" s="42">
        <v>50</v>
      </c>
      <c r="J59" s="46"/>
    </row>
    <row r="60" spans="1:10" ht="15">
      <c r="A60" s="164">
        <v>92</v>
      </c>
      <c r="B60" s="168" t="s">
        <v>196</v>
      </c>
      <c r="C60" s="168" t="s">
        <v>207</v>
      </c>
      <c r="D60" s="38"/>
      <c r="E60" s="39">
        <v>39.91</v>
      </c>
      <c r="F60" s="39">
        <f t="shared" si="0"/>
        <v>4.084189426208971</v>
      </c>
      <c r="G60" s="40">
        <f t="shared" si="1"/>
        <v>0</v>
      </c>
      <c r="H60" s="41">
        <f t="shared" si="2"/>
        <v>0</v>
      </c>
      <c r="I60" s="42">
        <f>G60+H60</f>
        <v>0</v>
      </c>
      <c r="J60" s="43">
        <v>6</v>
      </c>
    </row>
    <row r="61" spans="1:10" ht="15">
      <c r="A61" s="163">
        <v>93</v>
      </c>
      <c r="B61" s="167" t="s">
        <v>198</v>
      </c>
      <c r="C61" s="167" t="s">
        <v>269</v>
      </c>
      <c r="D61" s="38" t="s">
        <v>333</v>
      </c>
      <c r="E61" s="39"/>
      <c r="F61" s="39" t="e">
        <f t="shared" si="0"/>
        <v>#DIV/0!</v>
      </c>
      <c r="G61" s="40" t="e">
        <f t="shared" si="1"/>
        <v>#VALUE!</v>
      </c>
      <c r="H61" s="41">
        <f t="shared" si="2"/>
        <v>0</v>
      </c>
      <c r="I61" s="42">
        <v>50</v>
      </c>
      <c r="J61" s="47"/>
    </row>
    <row r="62" spans="1:10" ht="15">
      <c r="A62" s="163">
        <v>94</v>
      </c>
      <c r="B62" s="168" t="s">
        <v>35</v>
      </c>
      <c r="C62" s="168" t="s">
        <v>270</v>
      </c>
      <c r="D62" s="128"/>
      <c r="E62" s="39">
        <v>38.31</v>
      </c>
      <c r="F62" s="39">
        <f t="shared" si="0"/>
        <v>4.254763769250848</v>
      </c>
      <c r="G62" s="40">
        <f t="shared" si="1"/>
        <v>0</v>
      </c>
      <c r="H62" s="41">
        <f t="shared" si="2"/>
        <v>0</v>
      </c>
      <c r="I62" s="42">
        <f>G62+H62</f>
        <v>0</v>
      </c>
      <c r="J62" s="47">
        <v>4</v>
      </c>
    </row>
    <row r="63" spans="1:10" ht="15">
      <c r="A63" s="163">
        <v>95</v>
      </c>
      <c r="B63" s="166" t="s">
        <v>72</v>
      </c>
      <c r="C63" s="166" t="s">
        <v>271</v>
      </c>
      <c r="D63" s="128">
        <v>1</v>
      </c>
      <c r="E63" s="39">
        <v>36.04</v>
      </c>
      <c r="F63" s="39">
        <f t="shared" si="0"/>
        <v>4.522752497225305</v>
      </c>
      <c r="G63" s="40">
        <f t="shared" si="1"/>
        <v>5</v>
      </c>
      <c r="H63" s="41">
        <f t="shared" si="2"/>
        <v>0</v>
      </c>
      <c r="I63" s="42">
        <f>G63+H63</f>
        <v>5</v>
      </c>
      <c r="J63" s="46">
        <v>12</v>
      </c>
    </row>
    <row r="64" spans="1:10" ht="15" customHeight="1">
      <c r="A64" s="163">
        <v>96</v>
      </c>
      <c r="B64" s="165" t="s">
        <v>128</v>
      </c>
      <c r="C64" s="165" t="s">
        <v>272</v>
      </c>
      <c r="D64" s="38"/>
      <c r="E64" s="39">
        <v>42.41</v>
      </c>
      <c r="F64" s="39">
        <f t="shared" si="0"/>
        <v>3.8434331525583594</v>
      </c>
      <c r="G64" s="40">
        <f t="shared" si="1"/>
        <v>0</v>
      </c>
      <c r="H64" s="41">
        <f t="shared" si="2"/>
        <v>0</v>
      </c>
      <c r="I64" s="42">
        <f>G64+H64</f>
        <v>0</v>
      </c>
      <c r="J64" s="46">
        <v>9</v>
      </c>
    </row>
    <row r="65" spans="1:10" ht="15" customHeight="1">
      <c r="A65" s="263">
        <v>97</v>
      </c>
      <c r="B65" s="264" t="s">
        <v>340</v>
      </c>
      <c r="C65" s="265" t="s">
        <v>326</v>
      </c>
      <c r="D65" s="266"/>
      <c r="E65" s="267">
        <v>37.66</v>
      </c>
      <c r="F65" s="267">
        <f t="shared" si="0"/>
        <v>4.328199681359533</v>
      </c>
      <c r="G65" s="268">
        <f t="shared" si="1"/>
        <v>0</v>
      </c>
      <c r="H65" s="269">
        <f t="shared" si="2"/>
        <v>0</v>
      </c>
      <c r="I65" s="270">
        <f>G65+H65</f>
        <v>0</v>
      </c>
      <c r="J65" s="271">
        <v>3</v>
      </c>
    </row>
    <row r="66" spans="1:10" ht="15">
      <c r="A66" s="37"/>
      <c r="B66" s="137" t="s">
        <v>23</v>
      </c>
      <c r="C66" s="138"/>
      <c r="D66" s="138"/>
      <c r="E66" s="138"/>
      <c r="F66" s="138"/>
      <c r="G66" s="138"/>
      <c r="H66" s="138"/>
      <c r="I66" s="138"/>
      <c r="J66" s="138"/>
    </row>
    <row r="67" spans="1:11" ht="15">
      <c r="A67" s="164">
        <v>25</v>
      </c>
      <c r="B67" s="169" t="s">
        <v>138</v>
      </c>
      <c r="C67" s="169" t="s">
        <v>273</v>
      </c>
      <c r="D67" s="38">
        <v>3</v>
      </c>
      <c r="E67" s="39">
        <v>34.21</v>
      </c>
      <c r="F67" s="39">
        <f t="shared" si="0"/>
        <v>4.7646886875182695</v>
      </c>
      <c r="G67" s="40">
        <f t="shared" si="1"/>
        <v>15</v>
      </c>
      <c r="H67" s="41">
        <f t="shared" si="2"/>
        <v>0</v>
      </c>
      <c r="I67" s="42">
        <f>G67+H67</f>
        <v>15</v>
      </c>
      <c r="J67" s="47">
        <v>16</v>
      </c>
      <c r="K67">
        <v>29</v>
      </c>
    </row>
    <row r="68" spans="1:10" ht="15">
      <c r="A68" s="164">
        <v>29</v>
      </c>
      <c r="B68" s="169" t="s">
        <v>142</v>
      </c>
      <c r="C68" s="169" t="s">
        <v>274</v>
      </c>
      <c r="D68" s="38"/>
      <c r="E68" s="39">
        <v>34.69</v>
      </c>
      <c r="F68" s="39">
        <f t="shared" si="0"/>
        <v>4.698760449697319</v>
      </c>
      <c r="G68" s="40">
        <f t="shared" si="1"/>
        <v>0</v>
      </c>
      <c r="H68" s="41">
        <f t="shared" si="2"/>
        <v>0</v>
      </c>
      <c r="I68" s="42">
        <f>G68+H68</f>
        <v>0</v>
      </c>
      <c r="J68" s="47">
        <v>2</v>
      </c>
    </row>
    <row r="69" spans="1:10" ht="15.75">
      <c r="A69" s="163">
        <v>31</v>
      </c>
      <c r="B69" s="197" t="s">
        <v>41</v>
      </c>
      <c r="C69" s="197" t="s">
        <v>275</v>
      </c>
      <c r="D69" s="38" t="s">
        <v>333</v>
      </c>
      <c r="E69" s="39"/>
      <c r="F69" s="39" t="e">
        <f t="shared" si="0"/>
        <v>#DIV/0!</v>
      </c>
      <c r="G69" s="40" t="e">
        <f t="shared" si="1"/>
        <v>#VALUE!</v>
      </c>
      <c r="H69" s="41">
        <f t="shared" si="2"/>
        <v>0</v>
      </c>
      <c r="I69" s="42">
        <v>50</v>
      </c>
      <c r="J69" s="47"/>
    </row>
    <row r="70" spans="1:10" ht="15">
      <c r="A70" s="163">
        <v>32</v>
      </c>
      <c r="B70" s="166" t="s">
        <v>144</v>
      </c>
      <c r="C70" s="166" t="s">
        <v>276</v>
      </c>
      <c r="D70" s="38">
        <v>2</v>
      </c>
      <c r="E70" s="39">
        <v>49.16</v>
      </c>
      <c r="F70" s="39">
        <f t="shared" si="0"/>
        <v>3.3157038242473558</v>
      </c>
      <c r="G70" s="40">
        <f t="shared" si="1"/>
        <v>10</v>
      </c>
      <c r="H70" s="41">
        <f t="shared" si="2"/>
        <v>1.1599999999999966</v>
      </c>
      <c r="I70" s="42">
        <f>G70+H70</f>
        <v>11.159999999999997</v>
      </c>
      <c r="J70" s="47">
        <v>15</v>
      </c>
    </row>
    <row r="71" spans="1:10" ht="15">
      <c r="A71" s="164">
        <v>33</v>
      </c>
      <c r="B71" s="170" t="s">
        <v>86</v>
      </c>
      <c r="C71" s="169" t="s">
        <v>277</v>
      </c>
      <c r="D71" s="38" t="s">
        <v>333</v>
      </c>
      <c r="E71" s="39"/>
      <c r="F71" s="39" t="e">
        <f t="shared" si="0"/>
        <v>#DIV/0!</v>
      </c>
      <c r="G71" s="40" t="e">
        <f t="shared" si="1"/>
        <v>#VALUE!</v>
      </c>
      <c r="H71" s="41">
        <f t="shared" si="2"/>
        <v>0</v>
      </c>
      <c r="I71" s="42">
        <v>50</v>
      </c>
      <c r="J71" s="47"/>
    </row>
    <row r="72" spans="1:10" ht="15">
      <c r="A72" s="198" t="s">
        <v>137</v>
      </c>
      <c r="B72" s="169" t="s">
        <v>138</v>
      </c>
      <c r="C72" s="169" t="s">
        <v>278</v>
      </c>
      <c r="D72" s="38" t="s">
        <v>333</v>
      </c>
      <c r="E72" s="39"/>
      <c r="F72" s="39" t="e">
        <f t="shared" si="0"/>
        <v>#DIV/0!</v>
      </c>
      <c r="G72" s="40" t="e">
        <f t="shared" si="1"/>
        <v>#VALUE!</v>
      </c>
      <c r="H72" s="41">
        <f t="shared" si="2"/>
        <v>0</v>
      </c>
      <c r="I72" s="42">
        <v>50</v>
      </c>
      <c r="J72" s="47"/>
    </row>
    <row r="73" spans="1:10" ht="15">
      <c r="A73" s="163">
        <v>49</v>
      </c>
      <c r="B73" s="174" t="s">
        <v>64</v>
      </c>
      <c r="C73" s="174" t="s">
        <v>279</v>
      </c>
      <c r="D73" s="38" t="s">
        <v>333</v>
      </c>
      <c r="E73" s="39"/>
      <c r="F73" s="39" t="e">
        <f t="shared" si="0"/>
        <v>#DIV/0!</v>
      </c>
      <c r="G73" s="40" t="e">
        <f t="shared" si="1"/>
        <v>#VALUE!</v>
      </c>
      <c r="H73" s="41">
        <f t="shared" si="2"/>
        <v>0</v>
      </c>
      <c r="I73" s="42">
        <v>50</v>
      </c>
      <c r="J73" s="47"/>
    </row>
    <row r="74" spans="1:10" ht="15">
      <c r="A74" s="163">
        <v>51</v>
      </c>
      <c r="B74" s="168" t="s">
        <v>53</v>
      </c>
      <c r="C74" s="168" t="s">
        <v>280</v>
      </c>
      <c r="D74" s="38">
        <v>2</v>
      </c>
      <c r="E74" s="39">
        <v>41.56</v>
      </c>
      <c r="F74" s="39">
        <f t="shared" si="0"/>
        <v>3.9220404234841193</v>
      </c>
      <c r="G74" s="40">
        <f t="shared" si="1"/>
        <v>10</v>
      </c>
      <c r="H74" s="41">
        <f t="shared" si="2"/>
        <v>0</v>
      </c>
      <c r="I74" s="42">
        <f>G74+H74</f>
        <v>10</v>
      </c>
      <c r="J74" s="47">
        <v>14</v>
      </c>
    </row>
    <row r="75" spans="1:10" ht="15">
      <c r="A75" s="163">
        <v>52</v>
      </c>
      <c r="B75" s="175" t="s">
        <v>175</v>
      </c>
      <c r="C75" s="175" t="s">
        <v>281</v>
      </c>
      <c r="D75" s="38" t="s">
        <v>333</v>
      </c>
      <c r="E75" s="39"/>
      <c r="F75" s="39" t="e">
        <f t="shared" si="0"/>
        <v>#DIV/0!</v>
      </c>
      <c r="G75" s="40" t="e">
        <f t="shared" si="1"/>
        <v>#VALUE!</v>
      </c>
      <c r="H75" s="41">
        <f t="shared" si="2"/>
        <v>0</v>
      </c>
      <c r="I75" s="42">
        <v>50</v>
      </c>
      <c r="J75" s="47"/>
    </row>
    <row r="76" spans="1:10" ht="15">
      <c r="A76" s="163">
        <v>53</v>
      </c>
      <c r="B76" s="165" t="s">
        <v>28</v>
      </c>
      <c r="C76" s="165" t="s">
        <v>282</v>
      </c>
      <c r="D76" s="38" t="s">
        <v>333</v>
      </c>
      <c r="E76" s="39"/>
      <c r="F76" s="39" t="e">
        <f t="shared" si="0"/>
        <v>#DIV/0!</v>
      </c>
      <c r="G76" s="40" t="e">
        <f t="shared" si="1"/>
        <v>#VALUE!</v>
      </c>
      <c r="H76" s="41">
        <f t="shared" si="2"/>
        <v>0</v>
      </c>
      <c r="I76" s="42">
        <v>50</v>
      </c>
      <c r="J76" s="47"/>
    </row>
    <row r="77" spans="1:10" ht="15">
      <c r="A77" s="164">
        <v>55</v>
      </c>
      <c r="B77" s="169" t="s">
        <v>17</v>
      </c>
      <c r="C77" s="169" t="s">
        <v>283</v>
      </c>
      <c r="D77" s="38" t="s">
        <v>333</v>
      </c>
      <c r="E77" s="39"/>
      <c r="F77" s="39" t="e">
        <f t="shared" si="0"/>
        <v>#DIV/0!</v>
      </c>
      <c r="G77" s="40" t="e">
        <f t="shared" si="1"/>
        <v>#VALUE!</v>
      </c>
      <c r="H77" s="41">
        <f t="shared" si="2"/>
        <v>0</v>
      </c>
      <c r="I77" s="42">
        <v>50</v>
      </c>
      <c r="J77" s="47"/>
    </row>
    <row r="78" spans="1:10" ht="15">
      <c r="A78" s="163">
        <v>56</v>
      </c>
      <c r="B78" s="168" t="s">
        <v>181</v>
      </c>
      <c r="C78" s="168" t="s">
        <v>284</v>
      </c>
      <c r="D78" s="38" t="s">
        <v>348</v>
      </c>
      <c r="E78" s="39"/>
      <c r="F78" s="39" t="e">
        <f aca="true" t="shared" si="5" ref="F78:F97">$E$5/E78</f>
        <v>#DIV/0!</v>
      </c>
      <c r="G78" s="40">
        <f aca="true" t="shared" si="6" ref="G78:G97">IF(OR(D78="diskv.",D78="n"),50,5*D78)</f>
        <v>50</v>
      </c>
      <c r="H78" s="41">
        <f aca="true" t="shared" si="7" ref="H78:H97">IF(E78="-","-",(IF(E78&gt;I$6,"diskv.",IF(E78&gt;G$6,E78-G$6,0))))</f>
        <v>0</v>
      </c>
      <c r="I78" s="42">
        <f aca="true" t="shared" si="8" ref="I78:I96">G78+H78</f>
        <v>50</v>
      </c>
      <c r="J78" s="47"/>
    </row>
    <row r="79" spans="1:10" ht="15">
      <c r="A79" s="163">
        <v>99</v>
      </c>
      <c r="B79" s="167" t="s">
        <v>195</v>
      </c>
      <c r="C79" s="167" t="s">
        <v>285</v>
      </c>
      <c r="D79" s="38"/>
      <c r="E79" s="39">
        <v>38.44</v>
      </c>
      <c r="F79" s="39">
        <f t="shared" si="5"/>
        <v>4.240374609781478</v>
      </c>
      <c r="G79" s="40">
        <f t="shared" si="6"/>
        <v>0</v>
      </c>
      <c r="H79" s="41">
        <f t="shared" si="7"/>
        <v>0</v>
      </c>
      <c r="I79" s="42">
        <f t="shared" si="8"/>
        <v>0</v>
      </c>
      <c r="J79" s="47">
        <v>6</v>
      </c>
    </row>
    <row r="80" spans="1:10" ht="15">
      <c r="A80" s="163">
        <v>100</v>
      </c>
      <c r="B80" s="165" t="s">
        <v>37</v>
      </c>
      <c r="C80" s="165" t="s">
        <v>286</v>
      </c>
      <c r="D80" s="38">
        <v>1</v>
      </c>
      <c r="E80" s="39">
        <v>47.19</v>
      </c>
      <c r="F80" s="39">
        <f t="shared" si="5"/>
        <v>3.454121635939818</v>
      </c>
      <c r="G80" s="40">
        <f t="shared" si="6"/>
        <v>5</v>
      </c>
      <c r="H80" s="41">
        <f t="shared" si="7"/>
        <v>0</v>
      </c>
      <c r="I80" s="42">
        <f t="shared" si="8"/>
        <v>5</v>
      </c>
      <c r="J80" s="47">
        <v>11</v>
      </c>
    </row>
    <row r="81" spans="1:10" ht="15">
      <c r="A81" s="163">
        <v>101</v>
      </c>
      <c r="B81" s="165" t="s">
        <v>58</v>
      </c>
      <c r="C81" s="165" t="s">
        <v>287</v>
      </c>
      <c r="D81" s="38">
        <v>1</v>
      </c>
      <c r="E81" s="39">
        <v>34.66</v>
      </c>
      <c r="F81" s="39">
        <f t="shared" si="5"/>
        <v>4.702827466820543</v>
      </c>
      <c r="G81" s="40">
        <f t="shared" si="6"/>
        <v>5</v>
      </c>
      <c r="H81" s="41">
        <f t="shared" si="7"/>
        <v>0</v>
      </c>
      <c r="I81" s="42">
        <f t="shared" si="8"/>
        <v>5</v>
      </c>
      <c r="J81" s="47">
        <v>10</v>
      </c>
    </row>
    <row r="82" spans="1:10" ht="15">
      <c r="A82" s="163">
        <v>102</v>
      </c>
      <c r="B82" s="165" t="s">
        <v>29</v>
      </c>
      <c r="C82" s="165" t="s">
        <v>288</v>
      </c>
      <c r="D82" s="38">
        <v>1</v>
      </c>
      <c r="E82" s="39">
        <v>52.16</v>
      </c>
      <c r="F82" s="39">
        <f t="shared" si="5"/>
        <v>3.125</v>
      </c>
      <c r="G82" s="40">
        <f t="shared" si="6"/>
        <v>5</v>
      </c>
      <c r="H82" s="41">
        <f t="shared" si="7"/>
        <v>4.159999999999997</v>
      </c>
      <c r="I82" s="42">
        <f t="shared" si="8"/>
        <v>9.159999999999997</v>
      </c>
      <c r="J82" s="47">
        <v>13</v>
      </c>
    </row>
    <row r="83" spans="1:10" ht="15">
      <c r="A83" s="163">
        <v>103</v>
      </c>
      <c r="B83" s="165" t="s">
        <v>31</v>
      </c>
      <c r="C83" s="165" t="s">
        <v>289</v>
      </c>
      <c r="D83" s="38"/>
      <c r="E83" s="39">
        <v>34.97</v>
      </c>
      <c r="F83" s="39">
        <f t="shared" si="5"/>
        <v>4.661138118387189</v>
      </c>
      <c r="G83" s="40">
        <f t="shared" si="6"/>
        <v>0</v>
      </c>
      <c r="H83" s="41">
        <f t="shared" si="7"/>
        <v>0</v>
      </c>
      <c r="I83" s="42">
        <f t="shared" si="8"/>
        <v>0</v>
      </c>
      <c r="J83" s="47">
        <v>2</v>
      </c>
    </row>
    <row r="84" spans="1:10" ht="15">
      <c r="A84" s="163">
        <v>104</v>
      </c>
      <c r="B84" s="165" t="s">
        <v>60</v>
      </c>
      <c r="C84" s="165" t="s">
        <v>290</v>
      </c>
      <c r="D84" s="38">
        <v>3</v>
      </c>
      <c r="E84" s="39">
        <v>35.93</v>
      </c>
      <c r="F84" s="39">
        <f t="shared" si="5"/>
        <v>4.536598942387976</v>
      </c>
      <c r="G84" s="40">
        <f t="shared" si="6"/>
        <v>15</v>
      </c>
      <c r="H84" s="41">
        <f t="shared" si="7"/>
        <v>0</v>
      </c>
      <c r="I84" s="42">
        <f t="shared" si="8"/>
        <v>15</v>
      </c>
      <c r="J84" s="47">
        <v>17</v>
      </c>
    </row>
    <row r="85" spans="1:10" ht="15">
      <c r="A85" s="163">
        <v>105</v>
      </c>
      <c r="B85" s="165" t="s">
        <v>28</v>
      </c>
      <c r="C85" s="165" t="s">
        <v>291</v>
      </c>
      <c r="D85" s="38"/>
      <c r="E85" s="39">
        <v>41.1</v>
      </c>
      <c r="F85" s="39">
        <f t="shared" si="5"/>
        <v>3.965936739659367</v>
      </c>
      <c r="G85" s="40">
        <f t="shared" si="6"/>
        <v>0</v>
      </c>
      <c r="H85" s="41">
        <f t="shared" si="7"/>
        <v>0</v>
      </c>
      <c r="I85" s="42">
        <f t="shared" si="8"/>
        <v>0</v>
      </c>
      <c r="J85" s="47">
        <v>8</v>
      </c>
    </row>
    <row r="86" spans="1:10" ht="15">
      <c r="A86" s="163">
        <v>107</v>
      </c>
      <c r="B86" s="168" t="s">
        <v>211</v>
      </c>
      <c r="C86" s="168" t="s">
        <v>88</v>
      </c>
      <c r="D86" s="38" t="s">
        <v>333</v>
      </c>
      <c r="E86" s="39"/>
      <c r="F86" s="39" t="e">
        <f t="shared" si="5"/>
        <v>#DIV/0!</v>
      </c>
      <c r="G86" s="40" t="e">
        <f t="shared" si="6"/>
        <v>#VALUE!</v>
      </c>
      <c r="H86" s="41">
        <f t="shared" si="7"/>
        <v>0</v>
      </c>
      <c r="I86" s="42">
        <v>50</v>
      </c>
      <c r="J86" s="47"/>
    </row>
    <row r="87" spans="1:10" ht="15">
      <c r="A87" s="163">
        <v>108</v>
      </c>
      <c r="B87" s="175" t="s">
        <v>62</v>
      </c>
      <c r="C87" s="175" t="s">
        <v>292</v>
      </c>
      <c r="D87" s="38"/>
      <c r="E87" s="39">
        <v>36.79</v>
      </c>
      <c r="F87" s="39">
        <f t="shared" si="5"/>
        <v>4.430551780375102</v>
      </c>
      <c r="G87" s="40">
        <f t="shared" si="6"/>
        <v>0</v>
      </c>
      <c r="H87" s="41">
        <f t="shared" si="7"/>
        <v>0</v>
      </c>
      <c r="I87" s="42">
        <f t="shared" si="8"/>
        <v>0</v>
      </c>
      <c r="J87" s="47">
        <v>4</v>
      </c>
    </row>
    <row r="88" spans="1:10" ht="15">
      <c r="A88" s="163">
        <v>109</v>
      </c>
      <c r="B88" s="166" t="s">
        <v>212</v>
      </c>
      <c r="C88" s="166" t="s">
        <v>293</v>
      </c>
      <c r="D88" s="38"/>
      <c r="E88" s="39">
        <v>39.27</v>
      </c>
      <c r="F88" s="39">
        <f t="shared" si="5"/>
        <v>4.1507512095747385</v>
      </c>
      <c r="G88" s="40">
        <f t="shared" si="6"/>
        <v>0</v>
      </c>
      <c r="H88" s="41">
        <f t="shared" si="7"/>
        <v>0</v>
      </c>
      <c r="I88" s="42">
        <f t="shared" si="8"/>
        <v>0</v>
      </c>
      <c r="J88" s="47">
        <v>7</v>
      </c>
    </row>
    <row r="89" spans="1:10" ht="15">
      <c r="A89" s="163">
        <v>110</v>
      </c>
      <c r="B89" s="169" t="s">
        <v>213</v>
      </c>
      <c r="C89" s="169" t="s">
        <v>294</v>
      </c>
      <c r="D89" s="38"/>
      <c r="E89" s="39">
        <v>35.41</v>
      </c>
      <c r="F89" s="39">
        <f t="shared" si="5"/>
        <v>4.603219429539679</v>
      </c>
      <c r="G89" s="40">
        <f t="shared" si="6"/>
        <v>0</v>
      </c>
      <c r="H89" s="41">
        <f t="shared" si="7"/>
        <v>0</v>
      </c>
      <c r="I89" s="42">
        <f t="shared" si="8"/>
        <v>0</v>
      </c>
      <c r="J89" s="47">
        <v>3</v>
      </c>
    </row>
    <row r="90" spans="1:10" ht="15">
      <c r="A90" s="163">
        <v>111</v>
      </c>
      <c r="B90" s="168" t="s">
        <v>214</v>
      </c>
      <c r="C90" s="168" t="s">
        <v>295</v>
      </c>
      <c r="D90" s="38">
        <v>1</v>
      </c>
      <c r="E90" s="39">
        <v>32.82</v>
      </c>
      <c r="F90" s="39">
        <f t="shared" si="5"/>
        <v>4.966483851310176</v>
      </c>
      <c r="G90" s="40">
        <f t="shared" si="6"/>
        <v>5</v>
      </c>
      <c r="H90" s="41">
        <f t="shared" si="7"/>
        <v>0</v>
      </c>
      <c r="I90" s="42">
        <f t="shared" si="8"/>
        <v>5</v>
      </c>
      <c r="J90" s="47">
        <v>9</v>
      </c>
    </row>
    <row r="91" spans="1:10" ht="15">
      <c r="A91" s="163">
        <v>112</v>
      </c>
      <c r="B91" s="166" t="s">
        <v>116</v>
      </c>
      <c r="C91" s="166" t="s">
        <v>296</v>
      </c>
      <c r="D91" s="38"/>
      <c r="E91" s="39">
        <v>38</v>
      </c>
      <c r="F91" s="39">
        <f t="shared" si="5"/>
        <v>4.2894736842105265</v>
      </c>
      <c r="G91" s="40">
        <f t="shared" si="6"/>
        <v>0</v>
      </c>
      <c r="H91" s="41">
        <f t="shared" si="7"/>
        <v>0</v>
      </c>
      <c r="I91" s="42">
        <f t="shared" si="8"/>
        <v>0</v>
      </c>
      <c r="J91" s="47">
        <v>5</v>
      </c>
    </row>
    <row r="92" spans="1:10" ht="15">
      <c r="A92" s="163">
        <v>113</v>
      </c>
      <c r="B92" s="176" t="s">
        <v>66</v>
      </c>
      <c r="C92" s="176" t="s">
        <v>235</v>
      </c>
      <c r="D92" s="38" t="s">
        <v>333</v>
      </c>
      <c r="E92" s="39"/>
      <c r="F92" s="39" t="e">
        <f t="shared" si="5"/>
        <v>#DIV/0!</v>
      </c>
      <c r="G92" s="40" t="e">
        <f t="shared" si="6"/>
        <v>#VALUE!</v>
      </c>
      <c r="H92" s="41">
        <f t="shared" si="7"/>
        <v>0</v>
      </c>
      <c r="I92" s="42">
        <v>50</v>
      </c>
      <c r="J92" s="47"/>
    </row>
    <row r="93" spans="1:10" ht="15">
      <c r="A93" s="163">
        <v>114</v>
      </c>
      <c r="B93" s="167" t="s">
        <v>195</v>
      </c>
      <c r="C93" s="167" t="s">
        <v>297</v>
      </c>
      <c r="D93" s="38"/>
      <c r="E93" s="39">
        <v>34.67</v>
      </c>
      <c r="F93" s="39">
        <f t="shared" si="5"/>
        <v>4.701471012402654</v>
      </c>
      <c r="G93" s="40">
        <f t="shared" si="6"/>
        <v>0</v>
      </c>
      <c r="H93" s="41">
        <f t="shared" si="7"/>
        <v>0</v>
      </c>
      <c r="I93" s="42">
        <f t="shared" si="8"/>
        <v>0</v>
      </c>
      <c r="J93" s="47">
        <v>1</v>
      </c>
    </row>
    <row r="94" spans="1:10" ht="15">
      <c r="A94" s="163">
        <v>115</v>
      </c>
      <c r="B94" s="168" t="s">
        <v>51</v>
      </c>
      <c r="C94" s="168" t="s">
        <v>298</v>
      </c>
      <c r="D94" s="38" t="s">
        <v>348</v>
      </c>
      <c r="E94" s="39"/>
      <c r="F94" s="39" t="e">
        <f t="shared" si="5"/>
        <v>#DIV/0!</v>
      </c>
      <c r="G94" s="40">
        <f t="shared" si="6"/>
        <v>50</v>
      </c>
      <c r="H94" s="41">
        <f t="shared" si="7"/>
        <v>0</v>
      </c>
      <c r="I94" s="42">
        <v>50</v>
      </c>
      <c r="J94" s="47"/>
    </row>
    <row r="95" spans="1:10" ht="15">
      <c r="A95" s="163">
        <v>116</v>
      </c>
      <c r="B95" s="165" t="s">
        <v>31</v>
      </c>
      <c r="C95" s="165" t="s">
        <v>299</v>
      </c>
      <c r="D95" s="38">
        <v>1</v>
      </c>
      <c r="E95" s="39">
        <v>48.37</v>
      </c>
      <c r="F95" s="39">
        <f t="shared" si="5"/>
        <v>3.369857349596858</v>
      </c>
      <c r="G95" s="40">
        <f t="shared" si="6"/>
        <v>5</v>
      </c>
      <c r="H95" s="41">
        <f t="shared" si="7"/>
        <v>0.36999999999999744</v>
      </c>
      <c r="I95" s="42">
        <f t="shared" si="8"/>
        <v>5.369999999999997</v>
      </c>
      <c r="J95" s="47">
        <v>12</v>
      </c>
    </row>
    <row r="96" spans="1:10" ht="15">
      <c r="A96" s="173">
        <v>117</v>
      </c>
      <c r="B96" s="199" t="s">
        <v>105</v>
      </c>
      <c r="C96" s="168" t="s">
        <v>300</v>
      </c>
      <c r="D96" s="38">
        <v>4</v>
      </c>
      <c r="E96" s="39">
        <v>42.59</v>
      </c>
      <c r="F96" s="39">
        <f t="shared" si="5"/>
        <v>3.8271894810988494</v>
      </c>
      <c r="G96" s="40">
        <f t="shared" si="6"/>
        <v>20</v>
      </c>
      <c r="H96" s="41">
        <f t="shared" si="7"/>
        <v>0</v>
      </c>
      <c r="I96" s="42">
        <f t="shared" si="8"/>
        <v>20</v>
      </c>
      <c r="J96" s="47">
        <v>18</v>
      </c>
    </row>
    <row r="97" spans="1:10" ht="15">
      <c r="A97" s="163">
        <v>119</v>
      </c>
      <c r="B97" s="174" t="s">
        <v>65</v>
      </c>
      <c r="C97" s="174" t="s">
        <v>301</v>
      </c>
      <c r="D97" s="38" t="s">
        <v>333</v>
      </c>
      <c r="E97" s="39"/>
      <c r="F97" s="39" t="e">
        <f t="shared" si="5"/>
        <v>#DIV/0!</v>
      </c>
      <c r="G97" s="40" t="e">
        <f t="shared" si="6"/>
        <v>#VALUE!</v>
      </c>
      <c r="H97" s="41">
        <f t="shared" si="7"/>
        <v>0</v>
      </c>
      <c r="I97" s="42">
        <v>50</v>
      </c>
      <c r="J97" s="47"/>
    </row>
  </sheetData>
  <sheetProtection/>
  <mergeCells count="9">
    <mergeCell ref="B10:J10"/>
    <mergeCell ref="G7:I7"/>
    <mergeCell ref="A6:A8"/>
    <mergeCell ref="B6:C6"/>
    <mergeCell ref="J6:J8"/>
    <mergeCell ref="B7:B8"/>
    <mergeCell ref="C7:C8"/>
    <mergeCell ref="D7:D8"/>
    <mergeCell ref="E7:E8"/>
  </mergeCells>
  <conditionalFormatting sqref="I11:I43">
    <cfRule type="cellIs" priority="5" dxfId="2" operator="between" stopIfTrue="1">
      <formula>10.01</formula>
      <formula>49</formula>
    </cfRule>
    <cfRule type="cellIs" priority="6" dxfId="1" operator="between" stopIfTrue="1">
      <formula>5.01</formula>
      <formula>10</formula>
    </cfRule>
    <cfRule type="cellIs" priority="7" dxfId="0" operator="between" stopIfTrue="1">
      <formula>0.01</formula>
      <formula>5</formula>
    </cfRule>
    <cfRule type="cellIs" priority="8" dxfId="9" operator="equal" stopIfTrue="1">
      <formula>0</formula>
    </cfRule>
  </conditionalFormatting>
  <conditionalFormatting sqref="I45:I65 I67:I97">
    <cfRule type="cellIs" priority="1" dxfId="2" operator="between" stopIfTrue="1">
      <formula>10.01</formula>
      <formula>49</formula>
    </cfRule>
    <cfRule type="cellIs" priority="2" dxfId="1" operator="between" stopIfTrue="1">
      <formula>5.01</formula>
      <formula>10</formula>
    </cfRule>
    <cfRule type="cellIs" priority="3" dxfId="0" operator="between" stopIfTrue="1">
      <formula>0.01</formula>
      <formula>5</formula>
    </cfRule>
    <cfRule type="cellIs" priority="4" dxfId="9" operator="equal" stopIfTrue="1">
      <formula>0</formula>
    </cfRule>
  </conditionalFormatting>
  <hyperlinks>
    <hyperlink ref="C32" r:id="rId1" display="http://www.google.lv/url?sa=t&amp;rct=j&amp;q=&amp;esrc=s&amp;source=web&amp;cd=1&amp;cad=rja&amp;uact=8&amp;ved=0CCIQFjAA&amp;url=http%3A%2F%2Fwww.sportkoer.com%2Fprox%2Fdoginfo%2Feng%2F1753%2FValerino-Ross-San-Marino%2F&amp;ei=6j_jU6e7DOP5yQP-joEo&amp;usg=AFQjCNGlmh4wUqI_GZi3yLcfr9Mei5fzqg&amp;sig2=ZD4BcHObSFjNUF87hU6JXg&amp;bvm=bv.72676100,d.bGQ"/>
    <hyperlink ref="C62" r:id="rId2" display="http://flyland.lv/pedigree/reila"/>
  </hyperlinks>
  <printOptions/>
  <pageMargins left="0.25" right="0.25" top="0.75" bottom="0.75" header="0.3" footer="0.3"/>
  <pageSetup fitToHeight="0" fitToWidth="1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</dc:creator>
  <cp:keywords/>
  <dc:description/>
  <cp:lastModifiedBy>Len4iks</cp:lastModifiedBy>
  <cp:lastPrinted>2015-08-16T15:57:43Z</cp:lastPrinted>
  <dcterms:created xsi:type="dcterms:W3CDTF">2012-03-22T15:17:39Z</dcterms:created>
  <dcterms:modified xsi:type="dcterms:W3CDTF">2015-08-23T10:03:47Z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