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9" activeTab="1"/>
  </bookViews>
  <sheets>
    <sheet name="List" sheetId="1" r:id="rId1"/>
    <sheet name="Team_List" sheetId="2" r:id="rId2"/>
    <sheet name="Team_Open" sheetId="3" r:id="rId3"/>
  </sheets>
  <definedNames>
    <definedName name="_xlnm.Print_Area" localSheetId="1">'Team_List'!$A$1:$T$99</definedName>
    <definedName name="_xlnm.Print_Area" localSheetId="2">'Team_Open'!$A$1:$M$100</definedName>
  </definedNames>
  <calcPr fullCalcOnLoad="1"/>
</workbook>
</file>

<file path=xl/sharedStrings.xml><?xml version="1.0" encoding="utf-8"?>
<sst xmlns="http://schemas.openxmlformats.org/spreadsheetml/2006/main" count="1005" uniqueCount="414">
  <si>
    <t>m/s</t>
  </si>
  <si>
    <t>MEDIUM</t>
  </si>
  <si>
    <t>SMALL</t>
  </si>
  <si>
    <t>LARGE/MEDIUM/SMALL</t>
  </si>
  <si>
    <t>LARGE</t>
  </si>
  <si>
    <t>A1 S</t>
  </si>
  <si>
    <t>A2 L</t>
  </si>
  <si>
    <t>Vytautas Lopeta</t>
  </si>
  <si>
    <t>Rita Dambrauskaitė</t>
  </si>
  <si>
    <t>A3 L</t>
  </si>
  <si>
    <t>A1 L</t>
  </si>
  <si>
    <t>A1 M</t>
  </si>
  <si>
    <t>A3 M</t>
  </si>
  <si>
    <t>A3 S</t>
  </si>
  <si>
    <t>Nr.</t>
  </si>
  <si>
    <t>Redas Masiulis</t>
  </si>
  <si>
    <t>Solvita Slišāne</t>
  </si>
  <si>
    <t>Shetland Sheepdog</t>
  </si>
  <si>
    <t>A2 M</t>
  </si>
  <si>
    <t>Border collie</t>
  </si>
  <si>
    <t>Length:</t>
  </si>
  <si>
    <t>Speed:</t>
  </si>
  <si>
    <t>SCT:</t>
  </si>
  <si>
    <t>MCT:</t>
  </si>
  <si>
    <t>Name</t>
  </si>
  <si>
    <t>Dog's name</t>
  </si>
  <si>
    <t>Fault</t>
  </si>
  <si>
    <t>Time, s</t>
  </si>
  <si>
    <t>Fault points</t>
  </si>
  <si>
    <t>Time penalty</t>
  </si>
  <si>
    <t>Total penalty</t>
  </si>
  <si>
    <t>Total time, s</t>
  </si>
  <si>
    <t>Date:</t>
  </si>
  <si>
    <t>Place:</t>
  </si>
  <si>
    <t>First name, surname</t>
  </si>
  <si>
    <t>Club, country</t>
  </si>
  <si>
    <t>Dog’s breed</t>
  </si>
  <si>
    <t>Dog’s name</t>
  </si>
  <si>
    <t>Date of birth</t>
  </si>
  <si>
    <t>1d</t>
  </si>
  <si>
    <t>2d</t>
  </si>
  <si>
    <t>TOTAL</t>
  </si>
  <si>
    <t>Tika</t>
  </si>
  <si>
    <t>Border Collie</t>
  </si>
  <si>
    <t>Viktors Barbarovs</t>
  </si>
  <si>
    <t>Jelena Marzaljuk</t>
  </si>
  <si>
    <t>Juri Lunjov</t>
  </si>
  <si>
    <t>Thai ridgeback</t>
  </si>
  <si>
    <t>Estonia</t>
  </si>
  <si>
    <t>Dmitri Kargin</t>
  </si>
  <si>
    <t>Vilija Snorkienė</t>
  </si>
  <si>
    <t>Aušra Volosenkinienė</t>
  </si>
  <si>
    <t>A2 S</t>
  </si>
  <si>
    <t>Dalia Udriene</t>
  </si>
  <si>
    <t>Mudi</t>
  </si>
  <si>
    <t>Jack Russell terrier</t>
  </si>
  <si>
    <t>Artur Retsnik</t>
  </si>
  <si>
    <t>Natalia Garastsenko</t>
  </si>
  <si>
    <t>I course fault points</t>
  </si>
  <si>
    <t>II course fault points</t>
  </si>
  <si>
    <t>Start Nr.</t>
  </si>
  <si>
    <t>Cat.</t>
  </si>
  <si>
    <t>TEAM</t>
  </si>
  <si>
    <t>I course time</t>
  </si>
  <si>
    <t>II course time</t>
  </si>
  <si>
    <t>A1, A2, A3</t>
  </si>
  <si>
    <t>Team competition</t>
  </si>
  <si>
    <t>PLACE</t>
  </si>
  <si>
    <t>Team</t>
  </si>
  <si>
    <t>total</t>
  </si>
  <si>
    <t>time</t>
  </si>
  <si>
    <t>Participants</t>
  </si>
  <si>
    <t>penalty</t>
  </si>
  <si>
    <t>Team OPEN</t>
  </si>
  <si>
    <t>Leader / Estonia</t>
  </si>
  <si>
    <t>Diāna Aumeistere</t>
  </si>
  <si>
    <t>AFA / Latvia</t>
  </si>
  <si>
    <t>Reti Käspri</t>
  </si>
  <si>
    <t>Säde / Estonia</t>
  </si>
  <si>
    <t>Liene Poriņa</t>
  </si>
  <si>
    <t>Natali Happonen</t>
  </si>
  <si>
    <t>Jelena Stukane</t>
  </si>
  <si>
    <t>LAGSAK / Latvia</t>
  </si>
  <si>
    <t>Svetlana Prokopenko</t>
  </si>
  <si>
    <t>Lidija Belajeva</t>
  </si>
  <si>
    <t>Jolanta Janušauskiene</t>
  </si>
  <si>
    <t>Abu2 / Lithuania</t>
  </si>
  <si>
    <t>Irina Bodraja</t>
  </si>
  <si>
    <t>Iltys / Lithuania</t>
  </si>
  <si>
    <t>Anna Maksimova</t>
  </si>
  <si>
    <t>Anna Vinogradova</t>
  </si>
  <si>
    <t>Inter Sport Canis / Latvia</t>
  </si>
  <si>
    <t>Arta Veisa</t>
  </si>
  <si>
    <t>Gunita Romanovska</t>
  </si>
  <si>
    <t>Marju Mikkel</t>
  </si>
  <si>
    <t>Säde, TAKO / Estonia</t>
  </si>
  <si>
    <t>Ülli Saar</t>
  </si>
  <si>
    <t>Tako / Estonia</t>
  </si>
  <si>
    <t>Žanna Ivanova</t>
  </si>
  <si>
    <t>Gintare Guzeviciute</t>
  </si>
  <si>
    <t>Rimvydas Ciesiunas</t>
  </si>
  <si>
    <t>Ļubova Bukrejeva</t>
  </si>
  <si>
    <t>Audra Lekštutytė</t>
  </si>
  <si>
    <t>Stefi Praakli</t>
  </si>
  <si>
    <t>Ieva Kantmane</t>
  </si>
  <si>
    <t>Daiva Vadisiute</t>
  </si>
  <si>
    <t>Jekaterina Akimova</t>
  </si>
  <si>
    <t>Aleksejs Bodrickis</t>
  </si>
  <si>
    <t>Tiina Teng-Tamme</t>
  </si>
  <si>
    <t>Jurate Miliunaite</t>
  </si>
  <si>
    <t>Džiugas / Lithuania</t>
  </si>
  <si>
    <t>Ruta Garda</t>
  </si>
  <si>
    <t>Liivika Pärg</t>
  </si>
  <si>
    <t>Gabriele Pilitauskiene</t>
  </si>
  <si>
    <t>Natalja Sazonova</t>
  </si>
  <si>
    <t>Irina Bogdan</t>
  </si>
  <si>
    <t>Svetlana Kreslina</t>
  </si>
  <si>
    <t>Sanita Ribzamena</t>
  </si>
  <si>
    <t>Laima Statutaite</t>
  </si>
  <si>
    <t>Maksims Maksimenko</t>
  </si>
  <si>
    <t>Jūlija Kostecka</t>
  </si>
  <si>
    <t>Raminta Zilinskaite</t>
  </si>
  <si>
    <t>VDzAb / Latvia</t>
  </si>
  <si>
    <t>Indrek Tirmaste</t>
  </si>
  <si>
    <t>Vile / Estonia</t>
  </si>
  <si>
    <t>Tatjana Bodricka</t>
  </si>
  <si>
    <t>Olga Nasibullina</t>
  </si>
  <si>
    <t>Kaisa Tsäro</t>
  </si>
  <si>
    <t>Jeļena Prošina</t>
  </si>
  <si>
    <t>Diāna Hakova</t>
  </si>
  <si>
    <t>Natalija Loginova</t>
  </si>
  <si>
    <t>Monika Põld</t>
  </si>
  <si>
    <t>Saarlaste Agilityklubi / Estonia</t>
  </si>
  <si>
    <t>Jūlija Kampuse</t>
  </si>
  <si>
    <t>Kairi Raamat</t>
  </si>
  <si>
    <t>TAKO, Aktiiv, Vile</t>
  </si>
  <si>
    <t>Marika Samlik</t>
  </si>
  <si>
    <t>Olga Duduša</t>
  </si>
  <si>
    <t>Aiste Svinkunaite</t>
  </si>
  <si>
    <t>Irina Ostrovskaja</t>
  </si>
  <si>
    <t>Tako, Aktiiv, Vile</t>
  </si>
  <si>
    <t>Asja Kremljakova</t>
  </si>
  <si>
    <t>Merike Rahnik</t>
  </si>
  <si>
    <t>Pärnu Agility</t>
  </si>
  <si>
    <t>Evija Mankopa</t>
  </si>
  <si>
    <t>Keida Tirmaste</t>
  </si>
  <si>
    <t>Des</t>
  </si>
  <si>
    <t>Blūzs</t>
  </si>
  <si>
    <t>Flicka</t>
  </si>
  <si>
    <t>Raiders</t>
  </si>
  <si>
    <t>Endy</t>
  </si>
  <si>
    <t>Rash</t>
  </si>
  <si>
    <t>Stels</t>
  </si>
  <si>
    <t>Summer</t>
  </si>
  <si>
    <t>Aksis</t>
  </si>
  <si>
    <t>Deja</t>
  </si>
  <si>
    <t>Greisi</t>
  </si>
  <si>
    <t>Grom</t>
  </si>
  <si>
    <t>Carmen</t>
  </si>
  <si>
    <t>Reginka</t>
  </si>
  <si>
    <t>Mira</t>
  </si>
  <si>
    <t>Dako</t>
  </si>
  <si>
    <t>Broderiks</t>
  </si>
  <si>
    <t>EiDžejs</t>
  </si>
  <si>
    <t>Laura</t>
  </si>
  <si>
    <t>Kusti</t>
  </si>
  <si>
    <t>Eni</t>
  </si>
  <si>
    <t>Karat</t>
  </si>
  <si>
    <t>Gaza</t>
  </si>
  <si>
    <t>Hero</t>
  </si>
  <si>
    <t>Meggy</t>
  </si>
  <si>
    <t>Wookie</t>
  </si>
  <si>
    <t>Ettie</t>
  </si>
  <si>
    <t>Griks</t>
  </si>
  <si>
    <t>Rendijs</t>
  </si>
  <si>
    <t>Udo</t>
  </si>
  <si>
    <t>Meni</t>
  </si>
  <si>
    <t>Leo</t>
  </si>
  <si>
    <t>Tesla</t>
  </si>
  <si>
    <t>Sabi</t>
  </si>
  <si>
    <t>Reila</t>
  </si>
  <si>
    <t>Mirka</t>
  </si>
  <si>
    <t>Extra</t>
  </si>
  <si>
    <t>Viking</t>
  </si>
  <si>
    <t>Fai</t>
  </si>
  <si>
    <t>Teffi</t>
  </si>
  <si>
    <t>Ru</t>
  </si>
  <si>
    <t>Brent</t>
  </si>
  <si>
    <t>Lora</t>
  </si>
  <si>
    <t>Runa</t>
  </si>
  <si>
    <t>Smilla</t>
  </si>
  <si>
    <t>Feti</t>
  </si>
  <si>
    <t>Meta</t>
  </si>
  <si>
    <t>Charlie</t>
  </si>
  <si>
    <t>Kira</t>
  </si>
  <si>
    <t>Olli</t>
  </si>
  <si>
    <t>Zara</t>
  </si>
  <si>
    <t>Gamma</t>
  </si>
  <si>
    <t>Stenley</t>
  </si>
  <si>
    <t>Ju-ju</t>
  </si>
  <si>
    <t>Quickly</t>
  </si>
  <si>
    <t>Mors</t>
  </si>
  <si>
    <t>Njusha</t>
  </si>
  <si>
    <t>Lizzi</t>
  </si>
  <si>
    <t>Motja</t>
  </si>
  <si>
    <t>Aktush</t>
  </si>
  <si>
    <t>Taivo</t>
  </si>
  <si>
    <t>Yuki</t>
  </si>
  <si>
    <t>Kola</t>
  </si>
  <si>
    <t>Ella</t>
  </si>
  <si>
    <t>Tšikk</t>
  </si>
  <si>
    <t>Rush</t>
  </si>
  <si>
    <t>Kudra</t>
  </si>
  <si>
    <t>Pepe</t>
  </si>
  <si>
    <t>Fiona</t>
  </si>
  <si>
    <t>Seiko</t>
  </si>
  <si>
    <t>Azart</t>
  </si>
  <si>
    <t>Tesa</t>
  </si>
  <si>
    <t>Alvin</t>
  </si>
  <si>
    <t>Jim</t>
  </si>
  <si>
    <t>Lista</t>
  </si>
  <si>
    <t>Hennie</t>
  </si>
  <si>
    <t>Alice</t>
  </si>
  <si>
    <t>Doora</t>
  </si>
  <si>
    <t>Morti</t>
  </si>
  <si>
    <t>Diva</t>
  </si>
  <si>
    <t>Pirru</t>
  </si>
  <si>
    <t>Bolt</t>
  </si>
  <si>
    <t>Roope</t>
  </si>
  <si>
    <t>Ro</t>
  </si>
  <si>
    <t>Rodzer</t>
  </si>
  <si>
    <t>Pīters</t>
  </si>
  <si>
    <t>Parson Russel Terrier</t>
  </si>
  <si>
    <t>Skotu terjers</t>
  </si>
  <si>
    <t>Miniature pinscher</t>
  </si>
  <si>
    <t>Džeka Rasela terjers</t>
  </si>
  <si>
    <t>jack russell terrier</t>
  </si>
  <si>
    <t>Šeltijs</t>
  </si>
  <si>
    <t>šeltijs</t>
  </si>
  <si>
    <t>Griunendal</t>
  </si>
  <si>
    <t>border collie</t>
  </si>
  <si>
    <t>mix</t>
  </si>
  <si>
    <t>Bordercollie</t>
  </si>
  <si>
    <t>Standard poodle</t>
  </si>
  <si>
    <t>white swiss shepherd</t>
  </si>
  <si>
    <t>skotu terjers</t>
  </si>
  <si>
    <t>papillons</t>
  </si>
  <si>
    <t>golden retriever</t>
  </si>
  <si>
    <t>Belgian shepherd groenendael</t>
  </si>
  <si>
    <t>Beļģu aitu suns (malinuā)</t>
  </si>
  <si>
    <t>whippet</t>
  </si>
  <si>
    <t>australian shepherd</t>
  </si>
  <si>
    <t>bearded collie</t>
  </si>
  <si>
    <t>shetland sheepdog</t>
  </si>
  <si>
    <t>Borderterrier</t>
  </si>
  <si>
    <t>sheltie</t>
  </si>
  <si>
    <t>miniature poodle</t>
  </si>
  <si>
    <t>cvergshnauzer</t>
  </si>
  <si>
    <t>Shetlands Sheepdog</t>
  </si>
  <si>
    <t>small brabant griffon</t>
  </si>
  <si>
    <t>Parson rassel terjers</t>
  </si>
  <si>
    <t>small brabant grifffon</t>
  </si>
  <si>
    <t>Nykštukinis pudelis</t>
  </si>
  <si>
    <t>Griffon Belge</t>
  </si>
  <si>
    <t>Cardigan Welsh Corgi</t>
  </si>
  <si>
    <t>Papilons</t>
  </si>
  <si>
    <t>Parson russell terrier</t>
  </si>
  <si>
    <t>Sheltie</t>
  </si>
  <si>
    <t>german hunting terrier</t>
  </si>
  <si>
    <t>japāņu špics</t>
  </si>
  <si>
    <t>Riesenschnauzer</t>
  </si>
  <si>
    <t>malinois</t>
  </si>
  <si>
    <t>bordercollie</t>
  </si>
  <si>
    <t>Horvātijas aitu suns</t>
  </si>
  <si>
    <t>Border kollijs</t>
  </si>
  <si>
    <t>Belgian Shepard Groenendael</t>
  </si>
  <si>
    <t>labrador retriiver</t>
  </si>
  <si>
    <t>Duch Sheperd dog</t>
  </si>
  <si>
    <t>German Shepherd</t>
  </si>
  <si>
    <t>Airedale terrier</t>
  </si>
  <si>
    <t>German Sheperd Dog</t>
  </si>
  <si>
    <t>Groenendael</t>
  </si>
  <si>
    <t>Dutch shepherd, sh</t>
  </si>
  <si>
    <t>rhodesian ridgeback</t>
  </si>
  <si>
    <t>Austrālijas aitu suns</t>
  </si>
  <si>
    <t>Party Nonstop Desire</t>
  </si>
  <si>
    <t>Blues Black Orchid</t>
  </si>
  <si>
    <t>Päiksekiir Happy</t>
  </si>
  <si>
    <t>Ell-Ell's Casual Observer</t>
  </si>
  <si>
    <t>Endy Admiko</t>
  </si>
  <si>
    <t>Marvitholl Discoverer</t>
  </si>
  <si>
    <t>Marvitholl Ikar</t>
  </si>
  <si>
    <t>Marvitholl Dynasty</t>
  </si>
  <si>
    <t>Aksis Balkunai</t>
  </si>
  <si>
    <t>Follow The Leader Go-Go Deja</t>
  </si>
  <si>
    <t>B Grom Magic Border´s</t>
  </si>
  <si>
    <t>Smart Connection Maxelle</t>
  </si>
  <si>
    <t>Raina Elkeeava</t>
  </si>
  <si>
    <t>Ariadna Pathfinder Sardogs</t>
  </si>
  <si>
    <t>Daniel</t>
  </si>
  <si>
    <t>Arsen Tvist Baiker</t>
  </si>
  <si>
    <t>Snow Danwest Eternity Joy</t>
  </si>
  <si>
    <t>Laura-Lucia</t>
  </si>
  <si>
    <t>Riikolan Poker Face</t>
  </si>
  <si>
    <t>Enya BestMudi</t>
  </si>
  <si>
    <t>Holland Hero Alias Dakota</t>
  </si>
  <si>
    <t>Kanrit Daly Dailly Light</t>
  </si>
  <si>
    <t>Workaholic Wookie</t>
  </si>
  <si>
    <t>Fire Rock Eternity</t>
  </si>
  <si>
    <t>Griks Latgolas Sargs</t>
  </si>
  <si>
    <t>Hurricane Rendy Toomie Trishel</t>
  </si>
  <si>
    <t>Kudo</t>
  </si>
  <si>
    <t>Manitu iz Strany Kutha</t>
  </si>
  <si>
    <t>Memorylane Hip Hop Don´t Stop</t>
  </si>
  <si>
    <t>Flyland Kolibri</t>
  </si>
  <si>
    <t>Wasabi Auksine svaja z Romanova chovu</t>
  </si>
  <si>
    <t>Marvitholl Ready To Run</t>
  </si>
  <si>
    <t>Fire Rock Dandelion</t>
  </si>
  <si>
    <t>Unija Extreme</t>
  </si>
  <si>
    <t>Ice and Fire</t>
  </si>
  <si>
    <t>Volfrad Saga's Ode To Tefnut</t>
  </si>
  <si>
    <t>Flyland Flying Dream</t>
  </si>
  <si>
    <t>Rulldogs Brenn Beati Possidentes</t>
  </si>
  <si>
    <t>Lorensija</t>
  </si>
  <si>
    <t>Volfrad Saga's Ode To Sehkmeth</t>
  </si>
  <si>
    <t>Marvitholl Passionata</t>
  </si>
  <si>
    <t>Confetti Lietaus Simfonija</t>
  </si>
  <si>
    <t>Flipsi Tai Fokstrotas</t>
  </si>
  <si>
    <t>Skandyline Chemney Sweep</t>
  </si>
  <si>
    <t>Dynamika Dummles</t>
  </si>
  <si>
    <t>Oliver</t>
  </si>
  <si>
    <t>Karvahaalerin Padme</t>
  </si>
  <si>
    <t>Elbars Golden Dominik</t>
  </si>
  <si>
    <t>Volfrad Saga's Viva Jupiter-Callisto</t>
  </si>
  <si>
    <t>Sommerville Fast Arrow</t>
  </si>
  <si>
    <t>Soft and Furry Kamilla</t>
  </si>
  <si>
    <t>Marvitholl Monpasje</t>
  </si>
  <si>
    <t>Arabella</t>
  </si>
  <si>
    <t>Elbar's Black Joconde</t>
  </si>
  <si>
    <t>Marvitholl Olimpia</t>
  </si>
  <si>
    <t>Houndbrae Akush</t>
  </si>
  <si>
    <t>Valerina Ross San- Marino</t>
  </si>
  <si>
    <t>Marvitholl Esmeralda</t>
  </si>
  <si>
    <t>Olleria Sooty</t>
  </si>
  <si>
    <t>Ella vom Teufell Insel</t>
  </si>
  <si>
    <t>Mainspring Tjika</t>
  </si>
  <si>
    <t>Follow the Leader Adrenaline Rush</t>
  </si>
  <si>
    <t>Mawlch Kudra</t>
  </si>
  <si>
    <t>Snow Life Chance to Win</t>
  </si>
  <si>
    <t>Incognito Sekmes Formule</t>
  </si>
  <si>
    <t>Su Meile Barcelona</t>
  </si>
  <si>
    <t>Alvin Brian</t>
  </si>
  <si>
    <t>Reval dream geminey</t>
  </si>
  <si>
    <t>Lista Bella</t>
  </si>
  <si>
    <t>Esaber Behendig Met Wanda</t>
  </si>
  <si>
    <t>Estrellest Õnnex Alice</t>
  </si>
  <si>
    <t>Shellkit Saga of Disa</t>
  </si>
  <si>
    <t>Hera Loo Endora</t>
  </si>
  <si>
    <t>Mortimer</t>
  </si>
  <si>
    <t>Infinity Idyll Alias Dakota</t>
  </si>
  <si>
    <t>Maeglin Hurricane</t>
  </si>
  <si>
    <t>Memorylane A Pirates Party</t>
  </si>
  <si>
    <t>Esaber Controle voor Wanda</t>
  </si>
  <si>
    <t>Aresvuma Jeron Jango</t>
  </si>
  <si>
    <t>Sentikki Paesano</t>
  </si>
  <si>
    <t>Dog pedigree name</t>
  </si>
  <si>
    <t>Four for The Leader</t>
  </si>
  <si>
    <t>Ī - Bī Dī Bī</t>
  </si>
  <si>
    <t>Jolly Crowd</t>
  </si>
  <si>
    <t>LAGSAK</t>
  </si>
  <si>
    <t>Abu2</t>
  </si>
  <si>
    <t>Green Elves AFA</t>
  </si>
  <si>
    <t>LT United</t>
  </si>
  <si>
    <t>Laelaps for The Leader</t>
  </si>
  <si>
    <t>Iltys</t>
  </si>
  <si>
    <t>Junior ISC</t>
  </si>
  <si>
    <t>Funny dogs ISC</t>
  </si>
  <si>
    <t>The Hereos</t>
  </si>
  <si>
    <t>Agility Stars ISC</t>
  </si>
  <si>
    <t>Jump Around</t>
  </si>
  <si>
    <t>Leader Forever</t>
  </si>
  <si>
    <t>Fast runs ISC</t>
  </si>
  <si>
    <t>Vile</t>
  </si>
  <si>
    <t>Mynthon ISC</t>
  </si>
  <si>
    <t>Saarlased</t>
  </si>
  <si>
    <t>Cherepashki Nindzja</t>
  </si>
  <si>
    <t>7/20/2010</t>
  </si>
  <si>
    <t>6/20/2010</t>
  </si>
  <si>
    <t>8/18/2009</t>
  </si>
  <si>
    <t>X</t>
  </si>
  <si>
    <t>23.-24.05.2015.</t>
  </si>
  <si>
    <t>Siguļi , Latvija, "Gauja CUP"</t>
  </si>
  <si>
    <t>TEAM List of participants</t>
  </si>
  <si>
    <t>Judge: Bernd Hueppe (Austria)</t>
  </si>
  <si>
    <t>Sade</t>
  </si>
  <si>
    <t>The Heroes</t>
  </si>
  <si>
    <t>Speed, m/s</t>
  </si>
  <si>
    <r>
      <t xml:space="preserve">I course (Agility) </t>
    </r>
    <r>
      <rPr>
        <i/>
        <sz val="10"/>
        <rFont val="Verdana"/>
        <family val="2"/>
      </rPr>
      <t>(23.05.2015.)</t>
    </r>
  </si>
  <si>
    <r>
      <t xml:space="preserve">II course (Jumping) </t>
    </r>
    <r>
      <rPr>
        <i/>
        <sz val="10"/>
        <rFont val="Verdana"/>
        <family val="2"/>
      </rPr>
      <t>(24.05.2015.)</t>
    </r>
  </si>
  <si>
    <t>Best score from 3 dogs</t>
  </si>
  <si>
    <t>Tatjana Vanderflit</t>
  </si>
  <si>
    <t>Chess</t>
  </si>
  <si>
    <t>Ebony Nose Baltic Storm</t>
  </si>
  <si>
    <t>Flint</t>
  </si>
  <si>
    <t>Follow The Leader Hip-Hop Flint</t>
  </si>
  <si>
    <t>EE United</t>
  </si>
  <si>
    <t>TOTAL
PLACE</t>
  </si>
  <si>
    <t>except score</t>
  </si>
  <si>
    <t>Marvitholl</t>
  </si>
  <si>
    <t>n</t>
  </si>
  <si>
    <t>diskv.</t>
  </si>
  <si>
    <t>Juno</t>
  </si>
  <si>
    <t>Sentikki Duran Duran</t>
  </si>
  <si>
    <t>I course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</si>
</sst>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6">
    <font>
      <sz val="10"/>
      <name val="Arial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b/>
      <i/>
      <sz val="10"/>
      <name val="Verdana"/>
      <family val="2"/>
    </font>
    <font>
      <b/>
      <sz val="5"/>
      <name val="Verdana"/>
      <family val="2"/>
    </font>
    <font>
      <b/>
      <i/>
      <sz val="8"/>
      <name val="Verdana"/>
      <family val="2"/>
    </font>
    <font>
      <sz val="7"/>
      <name val="Verdana"/>
      <family val="2"/>
    </font>
    <font>
      <b/>
      <i/>
      <sz val="9"/>
      <name val="Verdana"/>
      <family val="2"/>
    </font>
    <font>
      <b/>
      <sz val="8"/>
      <name val="Verdana"/>
      <family val="2"/>
    </font>
    <font>
      <sz val="10"/>
      <color indexed="18"/>
      <name val="Verdana"/>
      <family val="2"/>
    </font>
    <font>
      <b/>
      <sz val="10"/>
      <color indexed="8"/>
      <name val="Verdana"/>
      <family val="2"/>
    </font>
    <font>
      <sz val="8"/>
      <name val="Arial"/>
      <family val="2"/>
    </font>
    <font>
      <b/>
      <sz val="12"/>
      <name val="Arial"/>
      <family val="2"/>
    </font>
    <font>
      <b/>
      <sz val="20"/>
      <name val="Verdana"/>
      <family val="2"/>
    </font>
    <font>
      <b/>
      <sz val="14"/>
      <name val="Verdana"/>
      <family val="2"/>
    </font>
    <font>
      <sz val="10"/>
      <color indexed="10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0"/>
      <color indexed="8"/>
      <name val="Verdana"/>
      <family val="2"/>
    </font>
    <font>
      <i/>
      <sz val="10"/>
      <name val="Verdana"/>
      <family val="2"/>
    </font>
    <font>
      <b/>
      <sz val="18"/>
      <name val="Verdana"/>
      <family val="2"/>
    </font>
    <font>
      <b/>
      <sz val="9"/>
      <name val="Verdana"/>
      <family val="2"/>
    </font>
    <font>
      <b/>
      <sz val="8"/>
      <color indexed="10"/>
      <name val="Verdana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color indexed="8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Verdana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6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indexed="8"/>
      </top>
      <bottom/>
    </border>
    <border>
      <left/>
      <right/>
      <top/>
      <bottom style="thin"/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thin">
        <color indexed="8"/>
      </right>
      <top/>
      <bottom style="hair">
        <color indexed="8"/>
      </bottom>
    </border>
    <border>
      <left style="thin"/>
      <right style="thin"/>
      <top style="thin"/>
      <bottom style="double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/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 style="thin"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/>
      <top style="hair">
        <color indexed="8"/>
      </top>
      <bottom/>
    </border>
    <border>
      <left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/>
      <top style="hair"/>
      <bottom style="hair"/>
    </border>
    <border>
      <left/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/>
      <top style="hair"/>
      <bottom style="thin"/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medium">
        <color indexed="8"/>
      </right>
      <top style="thin"/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/>
      <bottom style="thin"/>
    </border>
    <border>
      <left/>
      <right/>
      <top style="thin"/>
      <bottom style="hair">
        <color indexed="8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hair">
        <color indexed="8"/>
      </bottom>
    </border>
    <border>
      <left/>
      <right/>
      <top/>
      <bottom style="double">
        <color indexed="8"/>
      </bottom>
    </border>
    <border>
      <left/>
      <right style="thin">
        <color indexed="8"/>
      </right>
      <top style="double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 style="medium">
        <color indexed="8"/>
      </left>
      <right/>
      <top style="medium">
        <color indexed="8"/>
      </top>
      <bottom style="double">
        <color indexed="8"/>
      </bottom>
    </border>
    <border>
      <left/>
      <right style="medium">
        <color indexed="8"/>
      </right>
      <top style="medium">
        <color indexed="8"/>
      </top>
      <bottom style="double">
        <color indexed="8"/>
      </bottom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/>
      <right/>
      <top style="double"/>
      <bottom style="double">
        <color indexed="8"/>
      </bottom>
    </border>
    <border>
      <left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double">
        <color indexed="8"/>
      </bottom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6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4" fillId="0" borderId="1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8" fillId="0" borderId="11" xfId="0" applyFont="1" applyBorder="1" applyAlignment="1" applyProtection="1">
      <alignment horizontal="left"/>
      <protection/>
    </xf>
    <xf numFmtId="14" fontId="9" fillId="0" borderId="11" xfId="0" applyNumberFormat="1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vertical="center" wrapText="1"/>
      <protection/>
    </xf>
    <xf numFmtId="0" fontId="2" fillId="34" borderId="16" xfId="0" applyFont="1" applyFill="1" applyBorder="1" applyAlignment="1" applyProtection="1">
      <alignment vertical="center" wrapText="1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34" borderId="0" xfId="0" applyFont="1" applyFill="1" applyBorder="1" applyAlignment="1" applyProtection="1">
      <alignment vertical="center" wrapText="1"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5" fillId="33" borderId="14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 wrapText="1"/>
      <protection/>
    </xf>
    <xf numFmtId="14" fontId="2" fillId="0" borderId="14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/>
      <protection/>
    </xf>
    <xf numFmtId="0" fontId="5" fillId="35" borderId="19" xfId="0" applyFont="1" applyFill="1" applyBorder="1" applyAlignment="1" applyProtection="1">
      <alignment horizontal="center" vertical="center" wrapText="1"/>
      <protection/>
    </xf>
    <xf numFmtId="0" fontId="5" fillId="35" borderId="20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 applyProtection="1">
      <alignment horizontal="center" vertical="center"/>
      <protection locked="0"/>
    </xf>
    <xf numFmtId="0" fontId="4" fillId="33" borderId="24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vertical="center"/>
      <protection/>
    </xf>
    <xf numFmtId="14" fontId="9" fillId="0" borderId="0" xfId="0" applyNumberFormat="1" applyFont="1" applyBorder="1" applyAlignment="1" applyProtection="1">
      <alignment horizontal="center"/>
      <protection/>
    </xf>
    <xf numFmtId="0" fontId="2" fillId="0" borderId="25" xfId="0" applyFont="1" applyFill="1" applyBorder="1" applyAlignment="1" applyProtection="1">
      <alignment horizontal="left" vertical="center" wrapText="1"/>
      <protection/>
    </xf>
    <xf numFmtId="0" fontId="2" fillId="0" borderId="23" xfId="0" applyFont="1" applyFill="1" applyBorder="1" applyAlignment="1" applyProtection="1">
      <alignment horizontal="left" vertical="center" wrapText="1"/>
      <protection/>
    </xf>
    <xf numFmtId="0" fontId="2" fillId="0" borderId="24" xfId="0" applyFont="1" applyFill="1" applyBorder="1" applyAlignment="1" applyProtection="1">
      <alignment horizontal="left" vertical="center" wrapText="1"/>
      <protection/>
    </xf>
    <xf numFmtId="0" fontId="2" fillId="0" borderId="26" xfId="0" applyFont="1" applyBorder="1" applyAlignment="1" applyProtection="1">
      <alignment horizontal="right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left"/>
      <protection/>
    </xf>
    <xf numFmtId="0" fontId="12" fillId="0" borderId="29" xfId="0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 applyProtection="1">
      <alignment horizontal="right"/>
      <protection/>
    </xf>
    <xf numFmtId="0" fontId="8" fillId="35" borderId="11" xfId="0" applyNumberFormat="1" applyFont="1" applyFill="1" applyBorder="1" applyAlignment="1" applyProtection="1">
      <alignment horizontal="center"/>
      <protection locked="0"/>
    </xf>
    <xf numFmtId="1" fontId="8" fillId="35" borderId="30" xfId="0" applyNumberFormat="1" applyFont="1" applyFill="1" applyBorder="1" applyAlignment="1" applyProtection="1">
      <alignment horizontal="center"/>
      <protection locked="0"/>
    </xf>
    <xf numFmtId="2" fontId="14" fillId="36" borderId="31" xfId="0" applyNumberFormat="1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2" fontId="20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14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0" fontId="3" fillId="0" borderId="14" xfId="0" applyFont="1" applyFill="1" applyBorder="1" applyAlignment="1" applyProtection="1">
      <alignment vertical="center" wrapText="1"/>
      <protection/>
    </xf>
    <xf numFmtId="0" fontId="3" fillId="0" borderId="14" xfId="0" applyFont="1" applyFill="1" applyBorder="1" applyAlignment="1" applyProtection="1">
      <alignment vertical="center"/>
      <protection/>
    </xf>
    <xf numFmtId="14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35" borderId="27" xfId="0" applyFont="1" applyFill="1" applyBorder="1" applyAlignment="1" applyProtection="1">
      <alignment horizontal="center"/>
      <protection locked="0"/>
    </xf>
    <xf numFmtId="0" fontId="8" fillId="35" borderId="27" xfId="0" applyNumberFormat="1" applyFont="1" applyFill="1" applyBorder="1" applyAlignment="1" applyProtection="1">
      <alignment horizontal="center"/>
      <protection locked="0"/>
    </xf>
    <xf numFmtId="0" fontId="5" fillId="34" borderId="33" xfId="0" applyFont="1" applyFill="1" applyBorder="1" applyAlignment="1" applyProtection="1">
      <alignment vertical="center"/>
      <protection/>
    </xf>
    <xf numFmtId="0" fontId="5" fillId="34" borderId="33" xfId="0" applyFont="1" applyFill="1" applyBorder="1" applyAlignment="1" applyProtection="1">
      <alignment horizontal="center" vertical="center"/>
      <protection/>
    </xf>
    <xf numFmtId="0" fontId="5" fillId="34" borderId="33" xfId="0" applyFont="1" applyFill="1" applyBorder="1" applyAlignment="1" applyProtection="1">
      <alignment horizontal="center" vertical="center" wrapText="1"/>
      <protection/>
    </xf>
    <xf numFmtId="0" fontId="13" fillId="34" borderId="33" xfId="0" applyFont="1" applyFill="1" applyBorder="1" applyAlignment="1" applyProtection="1">
      <alignment horizontal="center" vertical="center" wrapText="1"/>
      <protection/>
    </xf>
    <xf numFmtId="2" fontId="5" fillId="37" borderId="34" xfId="0" applyNumberFormat="1" applyFont="1" applyFill="1" applyBorder="1" applyAlignment="1" applyProtection="1">
      <alignment vertical="center"/>
      <protection/>
    </xf>
    <xf numFmtId="2" fontId="23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4" fontId="6" fillId="0" borderId="0" xfId="0" applyNumberFormat="1" applyFon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 applyProtection="1">
      <alignment horizontal="right"/>
      <protection/>
    </xf>
    <xf numFmtId="2" fontId="2" fillId="0" borderId="0" xfId="0" applyNumberFormat="1" applyFont="1" applyAlignment="1" applyProtection="1">
      <alignment horizontal="center" vertical="center"/>
      <protection/>
    </xf>
    <xf numFmtId="2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 quotePrefix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4" fillId="38" borderId="18" xfId="0" applyFont="1" applyFill="1" applyBorder="1" applyAlignment="1" applyProtection="1">
      <alignment horizontal="center" vertical="center"/>
      <protection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6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 quotePrefix="1">
      <alignment horizontal="center" vertical="center" wrapText="1"/>
      <protection/>
    </xf>
    <xf numFmtId="0" fontId="17" fillId="0" borderId="0" xfId="0" applyFont="1" applyAlignment="1" applyProtection="1">
      <alignment horizontal="left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5" fillId="36" borderId="19" xfId="0" applyFont="1" applyFill="1" applyBorder="1" applyAlignment="1" applyProtection="1">
      <alignment horizontal="center" vertical="center" wrapText="1"/>
      <protection/>
    </xf>
    <xf numFmtId="0" fontId="5" fillId="36" borderId="2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/>
      <protection/>
    </xf>
    <xf numFmtId="0" fontId="2" fillId="0" borderId="22" xfId="0" applyFont="1" applyFill="1" applyBorder="1" applyAlignment="1" applyProtection="1">
      <alignment horizontal="left" vertical="center" wrapText="1"/>
      <protection/>
    </xf>
    <xf numFmtId="0" fontId="24" fillId="0" borderId="0" xfId="0" applyFont="1" applyAlignment="1" applyProtection="1">
      <alignment/>
      <protection/>
    </xf>
    <xf numFmtId="0" fontId="5" fillId="36" borderId="38" xfId="0" applyFont="1" applyFill="1" applyBorder="1" applyAlignment="1" applyProtection="1">
      <alignment horizontal="center" vertical="top" wrapText="1"/>
      <protection/>
    </xf>
    <xf numFmtId="0" fontId="5" fillId="35" borderId="38" xfId="0" applyFont="1" applyFill="1" applyBorder="1" applyAlignment="1" applyProtection="1">
      <alignment horizontal="center" vertical="top" wrapText="1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4" fillId="34" borderId="40" xfId="0" applyFont="1" applyFill="1" applyBorder="1" applyAlignment="1" applyProtection="1">
      <alignment horizontal="center" vertical="center" wrapText="1"/>
      <protection/>
    </xf>
    <xf numFmtId="0" fontId="4" fillId="34" borderId="41" xfId="0" applyFont="1" applyFill="1" applyBorder="1" applyAlignment="1" applyProtection="1">
      <alignment horizontal="center" vertical="center" wrapText="1"/>
      <protection/>
    </xf>
    <xf numFmtId="0" fontId="4" fillId="34" borderId="42" xfId="0" applyFont="1" applyFill="1" applyBorder="1" applyAlignment="1" applyProtection="1">
      <alignment horizontal="center" vertical="center" wrapText="1"/>
      <protection/>
    </xf>
    <xf numFmtId="2" fontId="4" fillId="0" borderId="39" xfId="0" applyNumberFormat="1" applyFont="1" applyFill="1" applyBorder="1" applyAlignment="1" applyProtection="1">
      <alignment horizontal="center" vertical="center" wrapText="1"/>
      <protection/>
    </xf>
    <xf numFmtId="2" fontId="4" fillId="0" borderId="40" xfId="0" applyNumberFormat="1" applyFont="1" applyFill="1" applyBorder="1" applyAlignment="1" applyProtection="1">
      <alignment horizontal="center" vertical="center" wrapText="1"/>
      <protection/>
    </xf>
    <xf numFmtId="2" fontId="4" fillId="0" borderId="41" xfId="0" applyNumberFormat="1" applyFont="1" applyFill="1" applyBorder="1" applyAlignment="1" applyProtection="1">
      <alignment horizontal="center" vertical="center" wrapText="1"/>
      <protection/>
    </xf>
    <xf numFmtId="2" fontId="4" fillId="0" borderId="43" xfId="0" applyNumberFormat="1" applyFont="1" applyFill="1" applyBorder="1" applyAlignment="1" applyProtection="1">
      <alignment horizontal="center" vertical="center" wrapText="1"/>
      <protection/>
    </xf>
    <xf numFmtId="0" fontId="4" fillId="38" borderId="14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14" fontId="6" fillId="0" borderId="0" xfId="0" applyNumberFormat="1" applyFont="1" applyAlignment="1" applyProtection="1">
      <alignment horizontal="left"/>
      <protection/>
    </xf>
    <xf numFmtId="0" fontId="2" fillId="0" borderId="44" xfId="0" applyFont="1" applyFill="1" applyBorder="1" applyAlignment="1" applyProtection="1">
      <alignment horizontal="left" vertical="center" wrapText="1"/>
      <protection/>
    </xf>
    <xf numFmtId="0" fontId="4" fillId="33" borderId="45" xfId="0" applyFont="1" applyFill="1" applyBorder="1" applyAlignment="1" applyProtection="1">
      <alignment horizontal="center" vertical="center"/>
      <protection locked="0"/>
    </xf>
    <xf numFmtId="0" fontId="4" fillId="34" borderId="46" xfId="0" applyFont="1" applyFill="1" applyBorder="1" applyAlignment="1" applyProtection="1">
      <alignment horizontal="center" vertical="center" wrapText="1"/>
      <protection/>
    </xf>
    <xf numFmtId="2" fontId="4" fillId="0" borderId="46" xfId="0" applyNumberFormat="1" applyFont="1" applyFill="1" applyBorder="1" applyAlignment="1" applyProtection="1">
      <alignment horizontal="center" vertical="center" wrapText="1"/>
      <protection/>
    </xf>
    <xf numFmtId="0" fontId="4" fillId="33" borderId="44" xfId="0" applyFont="1" applyFill="1" applyBorder="1" applyAlignment="1" applyProtection="1">
      <alignment horizontal="center" vertical="center"/>
      <protection locked="0"/>
    </xf>
    <xf numFmtId="0" fontId="4" fillId="33" borderId="47" xfId="0" applyFont="1" applyFill="1" applyBorder="1" applyAlignment="1" applyProtection="1">
      <alignment horizontal="center" vertical="center"/>
      <protection locked="0"/>
    </xf>
    <xf numFmtId="0" fontId="2" fillId="0" borderId="48" xfId="0" applyFont="1" applyFill="1" applyBorder="1" applyAlignment="1" applyProtection="1">
      <alignment horizontal="left" vertical="center" wrapText="1"/>
      <protection/>
    </xf>
    <xf numFmtId="0" fontId="4" fillId="34" borderId="49" xfId="0" applyFont="1" applyFill="1" applyBorder="1" applyAlignment="1" applyProtection="1">
      <alignment horizontal="center" vertical="center" wrapText="1"/>
      <protection/>
    </xf>
    <xf numFmtId="2" fontId="4" fillId="0" borderId="49" xfId="0" applyNumberFormat="1" applyFont="1" applyFill="1" applyBorder="1" applyAlignment="1" applyProtection="1">
      <alignment horizontal="center" vertical="center" wrapText="1"/>
      <protection/>
    </xf>
    <xf numFmtId="0" fontId="4" fillId="33" borderId="50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left" vertical="center" wrapText="1"/>
      <protection/>
    </xf>
    <xf numFmtId="0" fontId="4" fillId="34" borderId="52" xfId="0" applyFont="1" applyFill="1" applyBorder="1" applyAlignment="1" applyProtection="1">
      <alignment horizontal="center" vertical="center" wrapText="1"/>
      <protection/>
    </xf>
    <xf numFmtId="2" fontId="4" fillId="0" borderId="52" xfId="0" applyNumberFormat="1" applyFont="1" applyFill="1" applyBorder="1" applyAlignment="1" applyProtection="1">
      <alignment horizontal="center" vertical="center" wrapText="1"/>
      <protection/>
    </xf>
    <xf numFmtId="0" fontId="4" fillId="33" borderId="51" xfId="0" applyFont="1" applyFill="1" applyBorder="1" applyAlignment="1" applyProtection="1">
      <alignment horizontal="center" vertical="center"/>
      <protection locked="0"/>
    </xf>
    <xf numFmtId="14" fontId="6" fillId="0" borderId="0" xfId="0" applyNumberFormat="1" applyFont="1" applyAlignment="1" applyProtection="1">
      <alignment horizontal="center"/>
      <protection/>
    </xf>
    <xf numFmtId="0" fontId="26" fillId="34" borderId="33" xfId="0" applyFont="1" applyFill="1" applyBorder="1" applyAlignment="1" applyProtection="1">
      <alignment horizontal="center" vertical="center" wrapText="1"/>
      <protection/>
    </xf>
    <xf numFmtId="2" fontId="4" fillId="33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left" vertical="center" wrapText="1"/>
      <protection/>
    </xf>
    <xf numFmtId="0" fontId="5" fillId="0" borderId="44" xfId="0" applyFont="1" applyFill="1" applyBorder="1" applyAlignment="1" applyProtection="1">
      <alignment horizontal="left" vertical="center" wrapText="1"/>
      <protection/>
    </xf>
    <xf numFmtId="0" fontId="5" fillId="0" borderId="48" xfId="0" applyFont="1" applyFill="1" applyBorder="1" applyAlignment="1" applyProtection="1">
      <alignment horizontal="left" vertical="center" wrapText="1"/>
      <protection/>
    </xf>
    <xf numFmtId="0" fontId="5" fillId="0" borderId="51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left" vertical="center" wrapText="1"/>
      <protection/>
    </xf>
    <xf numFmtId="0" fontId="5" fillId="0" borderId="24" xfId="0" applyFont="1" applyFill="1" applyBorder="1" applyAlignment="1" applyProtection="1">
      <alignment horizontal="left" vertical="center" wrapText="1"/>
      <protection/>
    </xf>
    <xf numFmtId="0" fontId="5" fillId="0" borderId="44" xfId="0" applyFont="1" applyFill="1" applyBorder="1" applyAlignment="1" applyProtection="1">
      <alignment horizontal="left" vertical="center"/>
      <protection/>
    </xf>
    <xf numFmtId="0" fontId="5" fillId="0" borderId="51" xfId="0" applyFont="1" applyFill="1" applyBorder="1" applyAlignment="1" applyProtection="1">
      <alignment horizontal="left" vertical="center"/>
      <protection/>
    </xf>
    <xf numFmtId="0" fontId="5" fillId="0" borderId="22" xfId="0" applyFont="1" applyFill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14" fontId="29" fillId="0" borderId="0" xfId="0" applyNumberFormat="1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30" fillId="0" borderId="0" xfId="0" applyFont="1" applyAlignment="1">
      <alignment horizontal="left"/>
    </xf>
    <xf numFmtId="0" fontId="2" fillId="0" borderId="45" xfId="0" applyFont="1" applyFill="1" applyBorder="1" applyAlignment="1" applyProtection="1">
      <alignment horizontal="left" vertical="center" wrapText="1"/>
      <protection/>
    </xf>
    <xf numFmtId="0" fontId="4" fillId="33" borderId="53" xfId="0" applyFont="1" applyFill="1" applyBorder="1" applyAlignment="1" applyProtection="1">
      <alignment horizontal="center" vertical="center"/>
      <protection locked="0"/>
    </xf>
    <xf numFmtId="0" fontId="4" fillId="33" borderId="54" xfId="0" applyFont="1" applyFill="1" applyBorder="1" applyAlignment="1" applyProtection="1">
      <alignment horizontal="center" vertical="center"/>
      <protection locked="0"/>
    </xf>
    <xf numFmtId="2" fontId="4" fillId="33" borderId="54" xfId="0" applyNumberFormat="1" applyFont="1" applyFill="1" applyBorder="1" applyAlignment="1" applyProtection="1">
      <alignment horizontal="center" vertical="center"/>
      <protection locked="0"/>
    </xf>
    <xf numFmtId="0" fontId="20" fillId="0" borderId="54" xfId="0" applyFont="1" applyFill="1" applyBorder="1" applyAlignment="1" applyProtection="1">
      <alignment horizontal="center" vertical="center"/>
      <protection/>
    </xf>
    <xf numFmtId="2" fontId="20" fillId="0" borderId="55" xfId="0" applyNumberFormat="1" applyFont="1" applyFill="1" applyBorder="1" applyAlignment="1" applyProtection="1">
      <alignment horizontal="center" vertical="center"/>
      <protection/>
    </xf>
    <xf numFmtId="2" fontId="14" fillId="36" borderId="20" xfId="0" applyNumberFormat="1" applyFont="1" applyFill="1" applyBorder="1" applyAlignment="1" applyProtection="1">
      <alignment horizontal="center" vertical="center"/>
      <protection/>
    </xf>
    <xf numFmtId="2" fontId="23" fillId="0" borderId="44" xfId="0" applyNumberFormat="1" applyFont="1" applyFill="1" applyBorder="1" applyAlignment="1" applyProtection="1">
      <alignment horizontal="center" vertical="center"/>
      <protection/>
    </xf>
    <xf numFmtId="2" fontId="5" fillId="37" borderId="56" xfId="0" applyNumberFormat="1" applyFont="1" applyFill="1" applyBorder="1" applyAlignment="1" applyProtection="1">
      <alignment vertical="center"/>
      <protection/>
    </xf>
    <xf numFmtId="0" fontId="2" fillId="0" borderId="57" xfId="0" applyFont="1" applyFill="1" applyBorder="1" applyAlignment="1" applyProtection="1">
      <alignment horizontal="left" vertical="center" wrapText="1"/>
      <protection/>
    </xf>
    <xf numFmtId="0" fontId="2" fillId="0" borderId="31" xfId="0" applyFont="1" applyFill="1" applyBorder="1" applyAlignment="1" applyProtection="1">
      <alignment horizontal="left" vertical="center" wrapText="1"/>
      <protection/>
    </xf>
    <xf numFmtId="2" fontId="23" fillId="0" borderId="31" xfId="0" applyNumberFormat="1" applyFont="1" applyFill="1" applyBorder="1" applyAlignment="1" applyProtection="1">
      <alignment horizontal="center" vertical="center"/>
      <protection/>
    </xf>
    <xf numFmtId="2" fontId="5" fillId="37" borderId="58" xfId="0" applyNumberFormat="1" applyFont="1" applyFill="1" applyBorder="1" applyAlignment="1" applyProtection="1">
      <alignment vertical="center"/>
      <protection/>
    </xf>
    <xf numFmtId="0" fontId="4" fillId="33" borderId="59" xfId="0" applyFont="1" applyFill="1" applyBorder="1" applyAlignment="1" applyProtection="1">
      <alignment horizontal="center" vertical="center"/>
      <protection locked="0"/>
    </xf>
    <xf numFmtId="0" fontId="4" fillId="33" borderId="60" xfId="0" applyFont="1" applyFill="1" applyBorder="1" applyAlignment="1" applyProtection="1">
      <alignment horizontal="center" vertical="center"/>
      <protection locked="0"/>
    </xf>
    <xf numFmtId="0" fontId="13" fillId="38" borderId="0" xfId="0" applyFont="1" applyFill="1" applyBorder="1" applyAlignment="1" applyProtection="1">
      <alignment horizontal="left" vertical="center" wrapText="1"/>
      <protection/>
    </xf>
    <xf numFmtId="0" fontId="4" fillId="34" borderId="44" xfId="0" applyFont="1" applyFill="1" applyBorder="1" applyAlignment="1" applyProtection="1">
      <alignment horizontal="center" vertical="center" wrapText="1"/>
      <protection/>
    </xf>
    <xf numFmtId="0" fontId="4" fillId="34" borderId="24" xfId="0" applyFont="1" applyFill="1" applyBorder="1" applyAlignment="1" applyProtection="1">
      <alignment horizontal="center" vertical="center" wrapText="1"/>
      <protection/>
    </xf>
    <xf numFmtId="0" fontId="4" fillId="33" borderId="61" xfId="0" applyFont="1" applyFill="1" applyBorder="1" applyAlignment="1" applyProtection="1">
      <alignment horizontal="center" vertical="center"/>
      <protection locked="0"/>
    </xf>
    <xf numFmtId="0" fontId="2" fillId="0" borderId="61" xfId="0" applyFont="1" applyFill="1" applyBorder="1" applyAlignment="1" applyProtection="1">
      <alignment horizontal="left" vertical="center" wrapText="1"/>
      <protection/>
    </xf>
    <xf numFmtId="0" fontId="5" fillId="0" borderId="61" xfId="0" applyFont="1" applyFill="1" applyBorder="1" applyAlignment="1" applyProtection="1">
      <alignment horizontal="left" vertical="center" wrapText="1"/>
      <protection/>
    </xf>
    <xf numFmtId="0" fontId="4" fillId="34" borderId="62" xfId="0" applyFont="1" applyFill="1" applyBorder="1" applyAlignment="1" applyProtection="1">
      <alignment horizontal="center" vertical="center" wrapText="1"/>
      <protection/>
    </xf>
    <xf numFmtId="2" fontId="8" fillId="35" borderId="27" xfId="0" applyNumberFormat="1" applyFont="1" applyFill="1" applyBorder="1" applyAlignment="1" applyProtection="1">
      <alignment horizontal="center"/>
      <protection locked="0"/>
    </xf>
    <xf numFmtId="2" fontId="14" fillId="39" borderId="20" xfId="0" applyNumberFormat="1" applyFont="1" applyFill="1" applyBorder="1" applyAlignment="1" applyProtection="1">
      <alignment horizontal="center" vertical="center"/>
      <protection/>
    </xf>
    <xf numFmtId="0" fontId="20" fillId="40" borderId="13" xfId="0" applyFont="1" applyFill="1" applyBorder="1" applyAlignment="1" applyProtection="1">
      <alignment horizontal="center" vertical="center"/>
      <protection/>
    </xf>
    <xf numFmtId="2" fontId="4" fillId="41" borderId="39" xfId="0" applyNumberFormat="1" applyFont="1" applyFill="1" applyBorder="1" applyAlignment="1" applyProtection="1">
      <alignment horizontal="center" vertical="center" wrapText="1"/>
      <protection/>
    </xf>
    <xf numFmtId="2" fontId="4" fillId="41" borderId="39" xfId="0" applyNumberFormat="1" applyFont="1" applyFill="1" applyBorder="1" applyAlignment="1" applyProtection="1">
      <alignment horizontal="center" vertical="center"/>
      <protection/>
    </xf>
    <xf numFmtId="2" fontId="4" fillId="0" borderId="39" xfId="0" applyNumberFormat="1" applyFont="1" applyFill="1" applyBorder="1" applyAlignment="1" applyProtection="1">
      <alignment horizontal="center" vertical="center"/>
      <protection/>
    </xf>
    <xf numFmtId="2" fontId="4" fillId="41" borderId="52" xfId="0" applyNumberFormat="1" applyFont="1" applyFill="1" applyBorder="1" applyAlignment="1" applyProtection="1">
      <alignment horizontal="center" vertical="center" wrapText="1"/>
      <protection/>
    </xf>
    <xf numFmtId="2" fontId="4" fillId="41" borderId="40" xfId="0" applyNumberFormat="1" applyFont="1" applyFill="1" applyBorder="1" applyAlignment="1" applyProtection="1">
      <alignment horizontal="center" vertical="center" wrapText="1"/>
      <protection/>
    </xf>
    <xf numFmtId="2" fontId="4" fillId="41" borderId="62" xfId="0" applyNumberFormat="1" applyFont="1" applyFill="1" applyBorder="1" applyAlignment="1" applyProtection="1">
      <alignment horizontal="center" vertical="center" wrapText="1"/>
      <protection/>
    </xf>
    <xf numFmtId="2" fontId="4" fillId="41" borderId="41" xfId="0" applyNumberFormat="1" applyFont="1" applyFill="1" applyBorder="1" applyAlignment="1" applyProtection="1">
      <alignment horizontal="center" vertical="center" wrapText="1"/>
      <protection/>
    </xf>
    <xf numFmtId="2" fontId="4" fillId="41" borderId="43" xfId="0" applyNumberFormat="1" applyFont="1" applyFill="1" applyBorder="1" applyAlignment="1" applyProtection="1">
      <alignment horizontal="center" vertical="center" wrapText="1"/>
      <protection/>
    </xf>
    <xf numFmtId="1" fontId="15" fillId="0" borderId="63" xfId="0" applyNumberFormat="1" applyFont="1" applyFill="1" applyBorder="1" applyAlignment="1" applyProtection="1">
      <alignment horizontal="center" vertical="center"/>
      <protection locked="0"/>
    </xf>
    <xf numFmtId="1" fontId="15" fillId="0" borderId="64" xfId="0" applyNumberFormat="1" applyFont="1" applyFill="1" applyBorder="1" applyAlignment="1" applyProtection="1">
      <alignment horizontal="center" vertical="center"/>
      <protection locked="0"/>
    </xf>
    <xf numFmtId="1" fontId="15" fillId="0" borderId="65" xfId="0" applyNumberFormat="1" applyFont="1" applyFill="1" applyBorder="1" applyAlignment="1" applyProtection="1">
      <alignment horizontal="center" vertical="center"/>
      <protection locked="0"/>
    </xf>
    <xf numFmtId="1" fontId="15" fillId="0" borderId="23" xfId="0" applyNumberFormat="1" applyFont="1" applyFill="1" applyBorder="1" applyAlignment="1" applyProtection="1">
      <alignment horizontal="center" vertical="center"/>
      <protection locked="0"/>
    </xf>
    <xf numFmtId="1" fontId="15" fillId="0" borderId="44" xfId="0" applyNumberFormat="1" applyFont="1" applyFill="1" applyBorder="1" applyAlignment="1" applyProtection="1">
      <alignment horizontal="center" vertical="center"/>
      <protection locked="0"/>
    </xf>
    <xf numFmtId="1" fontId="15" fillId="0" borderId="31" xfId="0" applyNumberFormat="1" applyFont="1" applyFill="1" applyBorder="1" applyAlignment="1" applyProtection="1">
      <alignment horizontal="center" vertical="center"/>
      <protection locked="0"/>
    </xf>
    <xf numFmtId="1" fontId="15" fillId="42" borderId="64" xfId="0" applyNumberFormat="1" applyFont="1" applyFill="1" applyBorder="1" applyAlignment="1" applyProtection="1">
      <alignment horizontal="center" vertical="center"/>
      <protection locked="0"/>
    </xf>
    <xf numFmtId="0" fontId="4" fillId="42" borderId="13" xfId="0" applyFont="1" applyFill="1" applyBorder="1" applyAlignment="1" applyProtection="1">
      <alignment horizontal="center" vertical="center"/>
      <protection locked="0"/>
    </xf>
    <xf numFmtId="2" fontId="4" fillId="42" borderId="13" xfId="0" applyNumberFormat="1" applyFont="1" applyFill="1" applyBorder="1" applyAlignment="1" applyProtection="1">
      <alignment horizontal="center" vertical="center"/>
      <protection locked="0"/>
    </xf>
    <xf numFmtId="0" fontId="4" fillId="43" borderId="13" xfId="0" applyFont="1" applyFill="1" applyBorder="1" applyAlignment="1" applyProtection="1">
      <alignment horizontal="center" vertical="center"/>
      <protection locked="0"/>
    </xf>
    <xf numFmtId="2" fontId="4" fillId="0" borderId="66" xfId="0" applyNumberFormat="1" applyFont="1" applyFill="1" applyBorder="1" applyAlignment="1" applyProtection="1">
      <alignment horizontal="center" vertical="center"/>
      <protection/>
    </xf>
    <xf numFmtId="0" fontId="13" fillId="38" borderId="67" xfId="0" applyFont="1" applyFill="1" applyBorder="1" applyAlignment="1" applyProtection="1">
      <alignment vertical="center" wrapText="1"/>
      <protection/>
    </xf>
    <xf numFmtId="0" fontId="13" fillId="38" borderId="68" xfId="0" applyFont="1" applyFill="1" applyBorder="1" applyAlignment="1" applyProtection="1">
      <alignment vertical="center" wrapText="1"/>
      <protection/>
    </xf>
    <xf numFmtId="0" fontId="13" fillId="38" borderId="69" xfId="0" applyFont="1" applyFill="1" applyBorder="1" applyAlignment="1" applyProtection="1">
      <alignment vertical="center" wrapText="1"/>
      <protection/>
    </xf>
    <xf numFmtId="0" fontId="13" fillId="38" borderId="70" xfId="0" applyFont="1" applyFill="1" applyBorder="1" applyAlignment="1" applyProtection="1">
      <alignment vertical="center" wrapText="1"/>
      <protection/>
    </xf>
    <xf numFmtId="0" fontId="13" fillId="38" borderId="71" xfId="0" applyFont="1" applyFill="1" applyBorder="1" applyAlignment="1" applyProtection="1">
      <alignment vertical="center" wrapText="1"/>
      <protection/>
    </xf>
    <xf numFmtId="0" fontId="13" fillId="38" borderId="37" xfId="0" applyFont="1" applyFill="1" applyBorder="1" applyAlignment="1" applyProtection="1">
      <alignment vertical="center" wrapText="1"/>
      <protection/>
    </xf>
    <xf numFmtId="2" fontId="5" fillId="42" borderId="34" xfId="0" applyNumberFormat="1" applyFont="1" applyFill="1" applyBorder="1" applyAlignment="1" applyProtection="1">
      <alignment vertical="center"/>
      <protection/>
    </xf>
    <xf numFmtId="2" fontId="4" fillId="41" borderId="66" xfId="0" applyNumberFormat="1" applyFont="1" applyFill="1" applyBorder="1" applyAlignment="1" applyProtection="1">
      <alignment horizontal="center" vertical="center"/>
      <protection/>
    </xf>
    <xf numFmtId="2" fontId="4" fillId="0" borderId="72" xfId="0" applyNumberFormat="1" applyFont="1" applyFill="1" applyBorder="1" applyAlignment="1" applyProtection="1">
      <alignment horizontal="center" vertical="center"/>
      <protection/>
    </xf>
    <xf numFmtId="2" fontId="4" fillId="41" borderId="72" xfId="0" applyNumberFormat="1" applyFont="1" applyFill="1" applyBorder="1" applyAlignment="1" applyProtection="1">
      <alignment horizontal="center" vertical="center"/>
      <protection/>
    </xf>
    <xf numFmtId="0" fontId="13" fillId="0" borderId="73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74" xfId="0" applyFont="1" applyBorder="1" applyAlignment="1" applyProtection="1">
      <alignment horizontal="center"/>
      <protection/>
    </xf>
    <xf numFmtId="0" fontId="13" fillId="35" borderId="19" xfId="0" applyFont="1" applyFill="1" applyBorder="1" applyAlignment="1" applyProtection="1">
      <alignment horizontal="center" vertical="center" wrapText="1"/>
      <protection/>
    </xf>
    <xf numFmtId="0" fontId="13" fillId="36" borderId="19" xfId="0" applyFont="1" applyFill="1" applyBorder="1" applyAlignment="1" applyProtection="1">
      <alignment horizontal="center" vertical="center" wrapText="1"/>
      <protection/>
    </xf>
    <xf numFmtId="0" fontId="13" fillId="35" borderId="20" xfId="0" applyFont="1" applyFill="1" applyBorder="1" applyAlignment="1" applyProtection="1">
      <alignment horizontal="center" vertical="center" wrapText="1"/>
      <protection/>
    </xf>
    <xf numFmtId="0" fontId="13" fillId="36" borderId="20" xfId="0" applyFont="1" applyFill="1" applyBorder="1" applyAlignment="1" applyProtection="1">
      <alignment horizontal="center" vertical="center" wrapText="1"/>
      <protection/>
    </xf>
    <xf numFmtId="0" fontId="13" fillId="35" borderId="38" xfId="0" applyFont="1" applyFill="1" applyBorder="1" applyAlignment="1" applyProtection="1">
      <alignment horizontal="center" vertical="top" wrapText="1"/>
      <protection/>
    </xf>
    <xf numFmtId="0" fontId="13" fillId="36" borderId="38" xfId="0" applyFont="1" applyFill="1" applyBorder="1" applyAlignment="1" applyProtection="1">
      <alignment horizontal="center" vertical="top" wrapText="1"/>
      <protection/>
    </xf>
    <xf numFmtId="1" fontId="15" fillId="42" borderId="23" xfId="0" applyNumberFormat="1" applyFont="1" applyFill="1" applyBorder="1" applyAlignment="1" applyProtection="1">
      <alignment horizontal="center" vertical="center"/>
      <protection locked="0"/>
    </xf>
    <xf numFmtId="1" fontId="13" fillId="38" borderId="0" xfId="0" applyNumberFormat="1" applyFont="1" applyFill="1" applyBorder="1" applyAlignment="1" applyProtection="1">
      <alignment horizontal="left" vertical="center" wrapText="1"/>
      <protection/>
    </xf>
    <xf numFmtId="1" fontId="5" fillId="42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35" borderId="19" xfId="0" applyFont="1" applyFill="1" applyBorder="1" applyAlignment="1" applyProtection="1">
      <alignment horizontal="center" vertical="center" wrapText="1"/>
      <protection/>
    </xf>
    <xf numFmtId="0" fontId="5" fillId="35" borderId="20" xfId="0" applyFont="1" applyFill="1" applyBorder="1" applyAlignment="1" applyProtection="1">
      <alignment horizontal="center" vertical="center" wrapText="1"/>
      <protection/>
    </xf>
    <xf numFmtId="0" fontId="5" fillId="35" borderId="38" xfId="0" applyFont="1" applyFill="1" applyBorder="1" applyAlignment="1" applyProtection="1">
      <alignment horizontal="center" vertical="center" wrapText="1"/>
      <protection/>
    </xf>
    <xf numFmtId="2" fontId="4" fillId="43" borderId="75" xfId="0" applyNumberFormat="1" applyFont="1" applyFill="1" applyBorder="1" applyAlignment="1" applyProtection="1">
      <alignment horizontal="center" vertical="center"/>
      <protection/>
    </xf>
    <xf numFmtId="2" fontId="4" fillId="43" borderId="76" xfId="0" applyNumberFormat="1" applyFont="1" applyFill="1" applyBorder="1" applyAlignment="1" applyProtection="1">
      <alignment horizontal="center" vertical="center"/>
      <protection/>
    </xf>
    <xf numFmtId="2" fontId="4" fillId="43" borderId="18" xfId="0" applyNumberFormat="1" applyFont="1" applyFill="1" applyBorder="1" applyAlignment="1" applyProtection="1">
      <alignment horizontal="center" vertical="center"/>
      <protection/>
    </xf>
    <xf numFmtId="1" fontId="6" fillId="43" borderId="75" xfId="0" applyNumberFormat="1" applyFont="1" applyFill="1" applyBorder="1" applyAlignment="1" applyProtection="1">
      <alignment horizontal="center" vertical="center"/>
      <protection/>
    </xf>
    <xf numFmtId="1" fontId="6" fillId="43" borderId="76" xfId="0" applyNumberFormat="1" applyFont="1" applyFill="1" applyBorder="1" applyAlignment="1" applyProtection="1">
      <alignment horizontal="center" vertical="center"/>
      <protection/>
    </xf>
    <xf numFmtId="1" fontId="6" fillId="43" borderId="18" xfId="0" applyNumberFormat="1" applyFont="1" applyFill="1" applyBorder="1" applyAlignment="1" applyProtection="1">
      <alignment horizontal="center" vertical="center"/>
      <protection/>
    </xf>
    <xf numFmtId="1" fontId="6" fillId="44" borderId="75" xfId="0" applyNumberFormat="1" applyFont="1" applyFill="1" applyBorder="1" applyAlignment="1" applyProtection="1">
      <alignment horizontal="center" vertical="center"/>
      <protection/>
    </xf>
    <xf numFmtId="1" fontId="6" fillId="44" borderId="76" xfId="0" applyNumberFormat="1" applyFont="1" applyFill="1" applyBorder="1" applyAlignment="1" applyProtection="1">
      <alignment horizontal="center" vertical="center"/>
      <protection/>
    </xf>
    <xf numFmtId="1" fontId="6" fillId="44" borderId="18" xfId="0" applyNumberFormat="1" applyFont="1" applyFill="1" applyBorder="1" applyAlignment="1" applyProtection="1">
      <alignment horizontal="center" vertical="center"/>
      <protection/>
    </xf>
    <xf numFmtId="2" fontId="4" fillId="43" borderId="77" xfId="0" applyNumberFormat="1" applyFont="1" applyFill="1" applyBorder="1" applyAlignment="1" applyProtection="1">
      <alignment horizontal="center" vertical="center"/>
      <protection/>
    </xf>
    <xf numFmtId="2" fontId="4" fillId="43" borderId="20" xfId="0" applyNumberFormat="1" applyFont="1" applyFill="1" applyBorder="1" applyAlignment="1" applyProtection="1">
      <alignment horizontal="center" vertical="center"/>
      <protection/>
    </xf>
    <xf numFmtId="2" fontId="4" fillId="43" borderId="61" xfId="0" applyNumberFormat="1" applyFont="1" applyFill="1" applyBorder="1" applyAlignment="1" applyProtection="1">
      <alignment horizontal="center" vertical="center"/>
      <protection/>
    </xf>
    <xf numFmtId="1" fontId="6" fillId="43" borderId="77" xfId="0" applyNumberFormat="1" applyFont="1" applyFill="1" applyBorder="1" applyAlignment="1" applyProtection="1">
      <alignment horizontal="center" vertical="center"/>
      <protection/>
    </xf>
    <xf numFmtId="1" fontId="6" fillId="43" borderId="20" xfId="0" applyNumberFormat="1" applyFont="1" applyFill="1" applyBorder="1" applyAlignment="1" applyProtection="1">
      <alignment horizontal="center" vertical="center"/>
      <protection/>
    </xf>
    <xf numFmtId="1" fontId="6" fillId="43" borderId="61" xfId="0" applyNumberFormat="1" applyFont="1" applyFill="1" applyBorder="1" applyAlignment="1" applyProtection="1">
      <alignment horizontal="center" vertical="center"/>
      <protection/>
    </xf>
    <xf numFmtId="2" fontId="4" fillId="43" borderId="78" xfId="0" applyNumberFormat="1" applyFont="1" applyFill="1" applyBorder="1" applyAlignment="1" applyProtection="1">
      <alignment horizontal="center" vertical="center"/>
      <protection/>
    </xf>
    <xf numFmtId="1" fontId="6" fillId="44" borderId="77" xfId="0" applyNumberFormat="1" applyFont="1" applyFill="1" applyBorder="1" applyAlignment="1" applyProtection="1">
      <alignment horizontal="center" vertical="center"/>
      <protection/>
    </xf>
    <xf numFmtId="1" fontId="6" fillId="44" borderId="20" xfId="0" applyNumberFormat="1" applyFont="1" applyFill="1" applyBorder="1" applyAlignment="1" applyProtection="1">
      <alignment horizontal="center" vertical="center"/>
      <protection/>
    </xf>
    <xf numFmtId="1" fontId="6" fillId="44" borderId="61" xfId="0" applyNumberFormat="1" applyFont="1" applyFill="1" applyBorder="1" applyAlignment="1" applyProtection="1">
      <alignment horizontal="center" vertical="center"/>
      <protection/>
    </xf>
    <xf numFmtId="0" fontId="19" fillId="0" borderId="79" xfId="0" applyFont="1" applyBorder="1" applyAlignment="1" applyProtection="1">
      <alignment horizontal="center" vertical="center" wrapText="1"/>
      <protection locked="0"/>
    </xf>
    <xf numFmtId="0" fontId="19" fillId="0" borderId="80" xfId="0" applyFont="1" applyBorder="1" applyAlignment="1" applyProtection="1">
      <alignment horizontal="center" vertical="center" wrapText="1"/>
      <protection locked="0"/>
    </xf>
    <xf numFmtId="0" fontId="19" fillId="0" borderId="81" xfId="0" applyFont="1" applyBorder="1" applyAlignment="1" applyProtection="1">
      <alignment horizontal="center" vertical="center" wrapText="1"/>
      <protection locked="0"/>
    </xf>
    <xf numFmtId="0" fontId="18" fillId="0" borderId="75" xfId="0" applyFont="1" applyBorder="1" applyAlignment="1" applyProtection="1">
      <alignment horizontal="center" vertical="center"/>
      <protection/>
    </xf>
    <xf numFmtId="0" fontId="18" fillId="0" borderId="76" xfId="0" applyFont="1" applyBorder="1" applyAlignment="1" applyProtection="1">
      <alignment horizontal="center" vertical="center"/>
      <protection/>
    </xf>
    <xf numFmtId="0" fontId="18" fillId="0" borderId="18" xfId="0" applyFont="1" applyBorder="1" applyAlignment="1" applyProtection="1">
      <alignment horizontal="center" vertical="center"/>
      <protection/>
    </xf>
    <xf numFmtId="0" fontId="65" fillId="42" borderId="82" xfId="0" applyFont="1" applyFill="1" applyBorder="1" applyAlignment="1" applyProtection="1">
      <alignment horizontal="center"/>
      <protection/>
    </xf>
    <xf numFmtId="0" fontId="65" fillId="42" borderId="83" xfId="0" applyFont="1" applyFill="1" applyBorder="1" applyAlignment="1" applyProtection="1">
      <alignment horizontal="center"/>
      <protection/>
    </xf>
    <xf numFmtId="0" fontId="19" fillId="0" borderId="75" xfId="0" applyFont="1" applyBorder="1" applyAlignment="1" applyProtection="1">
      <alignment horizontal="center" vertical="center" wrapText="1"/>
      <protection locked="0"/>
    </xf>
    <xf numFmtId="0" fontId="19" fillId="0" borderId="76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1" fontId="31" fillId="45" borderId="75" xfId="0" applyNumberFormat="1" applyFont="1" applyFill="1" applyBorder="1" applyAlignment="1" applyProtection="1">
      <alignment horizontal="center" vertical="center"/>
      <protection locked="0"/>
    </xf>
    <xf numFmtId="1" fontId="31" fillId="45" borderId="76" xfId="0" applyNumberFormat="1" applyFont="1" applyFill="1" applyBorder="1" applyAlignment="1" applyProtection="1">
      <alignment horizontal="center" vertical="center"/>
      <protection locked="0"/>
    </xf>
    <xf numFmtId="1" fontId="31" fillId="45" borderId="18" xfId="0" applyNumberFormat="1" applyFont="1" applyFill="1" applyBorder="1" applyAlignment="1" applyProtection="1">
      <alignment horizontal="center" vertical="center"/>
      <protection locked="0"/>
    </xf>
    <xf numFmtId="0" fontId="22" fillId="34" borderId="84" xfId="0" applyFont="1" applyFill="1" applyBorder="1" applyAlignment="1" applyProtection="1">
      <alignment horizontal="center" vertical="center"/>
      <protection/>
    </xf>
    <xf numFmtId="0" fontId="22" fillId="34" borderId="76" xfId="0" applyFont="1" applyFill="1" applyBorder="1" applyAlignment="1" applyProtection="1">
      <alignment horizontal="center" vertical="center"/>
      <protection/>
    </xf>
    <xf numFmtId="0" fontId="22" fillId="34" borderId="85" xfId="0" applyFont="1" applyFill="1" applyBorder="1" applyAlignment="1" applyProtection="1">
      <alignment horizontal="center" vertical="center"/>
      <protection/>
    </xf>
    <xf numFmtId="0" fontId="19" fillId="34" borderId="84" xfId="0" applyFont="1" applyFill="1" applyBorder="1" applyAlignment="1" applyProtection="1">
      <alignment horizontal="center" vertical="center" wrapText="1"/>
      <protection/>
    </xf>
    <xf numFmtId="0" fontId="19" fillId="34" borderId="76" xfId="0" applyFont="1" applyFill="1" applyBorder="1" applyAlignment="1" applyProtection="1">
      <alignment horizontal="center" vertical="center" wrapText="1"/>
      <protection/>
    </xf>
    <xf numFmtId="0" fontId="19" fillId="34" borderId="85" xfId="0" applyFont="1" applyFill="1" applyBorder="1" applyAlignment="1" applyProtection="1">
      <alignment horizontal="center" vertical="center" wrapText="1"/>
      <protection/>
    </xf>
    <xf numFmtId="0" fontId="11" fillId="46" borderId="86" xfId="0" applyFont="1" applyFill="1" applyBorder="1" applyAlignment="1" applyProtection="1">
      <alignment horizontal="center" vertical="center" wrapText="1"/>
      <protection/>
    </xf>
    <xf numFmtId="0" fontId="11" fillId="46" borderId="87" xfId="0" applyFont="1" applyFill="1" applyBorder="1" applyAlignment="1" applyProtection="1">
      <alignment horizontal="center" vertical="center" wrapText="1"/>
      <protection/>
    </xf>
    <xf numFmtId="0" fontId="4" fillId="46" borderId="67" xfId="0" applyFont="1" applyFill="1" applyBorder="1" applyAlignment="1" applyProtection="1">
      <alignment horizontal="center"/>
      <protection/>
    </xf>
    <xf numFmtId="0" fontId="4" fillId="46" borderId="68" xfId="0" applyFont="1" applyFill="1" applyBorder="1" applyAlignment="1" applyProtection="1">
      <alignment horizontal="center"/>
      <protection/>
    </xf>
    <xf numFmtId="0" fontId="4" fillId="46" borderId="69" xfId="0" applyFont="1" applyFill="1" applyBorder="1" applyAlignment="1" applyProtection="1">
      <alignment horizontal="center"/>
      <protection/>
    </xf>
    <xf numFmtId="1" fontId="31" fillId="35" borderId="75" xfId="0" applyNumberFormat="1" applyFont="1" applyFill="1" applyBorder="1" applyAlignment="1" applyProtection="1">
      <alignment horizontal="center" vertical="center"/>
      <protection locked="0"/>
    </xf>
    <xf numFmtId="1" fontId="31" fillId="35" borderId="76" xfId="0" applyNumberFormat="1" applyFont="1" applyFill="1" applyBorder="1" applyAlignment="1" applyProtection="1">
      <alignment horizontal="center" vertical="center"/>
      <protection locked="0"/>
    </xf>
    <xf numFmtId="1" fontId="31" fillId="35" borderId="18" xfId="0" applyNumberFormat="1" applyFont="1" applyFill="1" applyBorder="1" applyAlignment="1" applyProtection="1">
      <alignment horizontal="center" vertical="center"/>
      <protection locked="0"/>
    </xf>
    <xf numFmtId="2" fontId="15" fillId="35" borderId="75" xfId="0" applyNumberFormat="1" applyFont="1" applyFill="1" applyBorder="1" applyAlignment="1" applyProtection="1">
      <alignment horizontal="center" vertical="center"/>
      <protection/>
    </xf>
    <xf numFmtId="2" fontId="15" fillId="35" borderId="76" xfId="0" applyNumberFormat="1" applyFont="1" applyFill="1" applyBorder="1" applyAlignment="1" applyProtection="1">
      <alignment horizontal="center" vertical="center"/>
      <protection/>
    </xf>
    <xf numFmtId="2" fontId="15" fillId="35" borderId="18" xfId="0" applyNumberFormat="1" applyFont="1" applyFill="1" applyBorder="1" applyAlignment="1" applyProtection="1">
      <alignment horizontal="center" vertical="center"/>
      <protection/>
    </xf>
    <xf numFmtId="2" fontId="15" fillId="39" borderId="75" xfId="0" applyNumberFormat="1" applyFont="1" applyFill="1" applyBorder="1" applyAlignment="1" applyProtection="1">
      <alignment horizontal="center" vertical="center"/>
      <protection/>
    </xf>
    <xf numFmtId="2" fontId="15" fillId="39" borderId="76" xfId="0" applyNumberFormat="1" applyFont="1" applyFill="1" applyBorder="1" applyAlignment="1" applyProtection="1">
      <alignment horizontal="center" vertical="center"/>
      <protection/>
    </xf>
    <xf numFmtId="2" fontId="15" fillId="39" borderId="18" xfId="0" applyNumberFormat="1" applyFont="1" applyFill="1" applyBorder="1" applyAlignment="1" applyProtection="1">
      <alignment horizontal="center" vertical="center"/>
      <protection/>
    </xf>
    <xf numFmtId="0" fontId="5" fillId="46" borderId="38" xfId="0" applyFont="1" applyFill="1" applyBorder="1" applyAlignment="1" applyProtection="1">
      <alignment vertical="center"/>
      <protection/>
    </xf>
    <xf numFmtId="0" fontId="5" fillId="46" borderId="88" xfId="0" applyFont="1" applyFill="1" applyBorder="1" applyAlignment="1" applyProtection="1">
      <alignment vertical="center"/>
      <protection/>
    </xf>
    <xf numFmtId="0" fontId="2" fillId="46" borderId="20" xfId="0" applyFont="1" applyFill="1" applyBorder="1" applyAlignment="1" applyProtection="1">
      <alignment horizontal="center" vertical="center"/>
      <protection/>
    </xf>
    <xf numFmtId="0" fontId="2" fillId="46" borderId="38" xfId="0" applyFont="1" applyFill="1" applyBorder="1" applyAlignment="1" applyProtection="1">
      <alignment horizontal="center" vertical="center"/>
      <protection/>
    </xf>
    <xf numFmtId="1" fontId="13" fillId="37" borderId="10" xfId="0" applyNumberFormat="1" applyFont="1" applyFill="1" applyBorder="1" applyAlignment="1" applyProtection="1">
      <alignment horizontal="center" vertical="center" wrapText="1"/>
      <protection/>
    </xf>
    <xf numFmtId="1" fontId="13" fillId="37" borderId="0" xfId="0" applyNumberFormat="1" applyFont="1" applyFill="1" applyBorder="1" applyAlignment="1" applyProtection="1">
      <alignment horizontal="center" vertical="center" wrapText="1"/>
      <protection/>
    </xf>
    <xf numFmtId="1" fontId="13" fillId="37" borderId="73" xfId="0" applyNumberFormat="1" applyFont="1" applyFill="1" applyBorder="1" applyAlignment="1" applyProtection="1">
      <alignment horizontal="center" vertical="center" wrapText="1"/>
      <protection/>
    </xf>
    <xf numFmtId="1" fontId="13" fillId="37" borderId="19" xfId="0" applyNumberFormat="1" applyFont="1" applyFill="1" applyBorder="1" applyAlignment="1" applyProtection="1">
      <alignment horizontal="center" vertical="center" wrapText="1"/>
      <protection/>
    </xf>
    <xf numFmtId="1" fontId="13" fillId="37" borderId="20" xfId="0" applyNumberFormat="1" applyFont="1" applyFill="1" applyBorder="1" applyAlignment="1" applyProtection="1">
      <alignment horizontal="center" vertical="center" wrapText="1"/>
      <protection/>
    </xf>
    <xf numFmtId="1" fontId="13" fillId="37" borderId="38" xfId="0" applyNumberFormat="1" applyFont="1" applyFill="1" applyBorder="1" applyAlignment="1" applyProtection="1">
      <alignment horizontal="center" vertical="center" wrapText="1"/>
      <protection/>
    </xf>
    <xf numFmtId="1" fontId="13" fillId="34" borderId="74" xfId="0" applyNumberFormat="1" applyFont="1" applyFill="1" applyBorder="1" applyAlignment="1" applyProtection="1">
      <alignment horizontal="center" vertical="center" wrapText="1"/>
      <protection/>
    </xf>
    <xf numFmtId="1" fontId="13" fillId="34" borderId="89" xfId="0" applyNumberFormat="1" applyFont="1" applyFill="1" applyBorder="1" applyAlignment="1" applyProtection="1">
      <alignment horizontal="center" vertical="center" wrapText="1"/>
      <protection/>
    </xf>
    <xf numFmtId="1" fontId="13" fillId="34" borderId="90" xfId="0" applyNumberFormat="1" applyFont="1" applyFill="1" applyBorder="1" applyAlignment="1" applyProtection="1">
      <alignment horizontal="center" vertical="center" wrapText="1"/>
      <protection/>
    </xf>
    <xf numFmtId="1" fontId="13" fillId="34" borderId="19" xfId="0" applyNumberFormat="1" applyFont="1" applyFill="1" applyBorder="1" applyAlignment="1" applyProtection="1">
      <alignment horizontal="center" vertical="center" wrapText="1"/>
      <protection/>
    </xf>
    <xf numFmtId="1" fontId="13" fillId="34" borderId="20" xfId="0" applyNumberFormat="1" applyFont="1" applyFill="1" applyBorder="1" applyAlignment="1" applyProtection="1">
      <alignment horizontal="center" vertical="center" wrapText="1"/>
      <protection/>
    </xf>
    <xf numFmtId="1" fontId="13" fillId="34" borderId="38" xfId="0" applyNumberFormat="1" applyFont="1" applyFill="1" applyBorder="1" applyAlignment="1" applyProtection="1">
      <alignment horizontal="center" vertical="center" wrapText="1"/>
      <protection/>
    </xf>
    <xf numFmtId="0" fontId="4" fillId="46" borderId="74" xfId="0" applyFont="1" applyFill="1" applyBorder="1" applyAlignment="1" applyProtection="1">
      <alignment horizontal="center"/>
      <protection/>
    </xf>
    <xf numFmtId="0" fontId="4" fillId="46" borderId="89" xfId="0" applyFont="1" applyFill="1" applyBorder="1" applyAlignment="1" applyProtection="1">
      <alignment horizontal="center"/>
      <protection/>
    </xf>
    <xf numFmtId="0" fontId="4" fillId="46" borderId="90" xfId="0" applyFont="1" applyFill="1" applyBorder="1" applyAlignment="1" applyProtection="1">
      <alignment horizontal="center"/>
      <protection/>
    </xf>
    <xf numFmtId="2" fontId="4" fillId="43" borderId="91" xfId="0" applyNumberFormat="1" applyFont="1" applyFill="1" applyBorder="1" applyAlignment="1" applyProtection="1">
      <alignment horizontal="center" vertical="center"/>
      <protection/>
    </xf>
    <xf numFmtId="2" fontId="4" fillId="43" borderId="89" xfId="0" applyNumberFormat="1" applyFont="1" applyFill="1" applyBorder="1" applyAlignment="1" applyProtection="1">
      <alignment horizontal="center" vertical="center"/>
      <protection/>
    </xf>
    <xf numFmtId="2" fontId="4" fillId="43" borderId="92" xfId="0" applyNumberFormat="1" applyFont="1" applyFill="1" applyBorder="1" applyAlignment="1" applyProtection="1">
      <alignment horizontal="center" vertical="center"/>
      <protection/>
    </xf>
    <xf numFmtId="0" fontId="13" fillId="41" borderId="73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13" fillId="0" borderId="70" xfId="0" applyFont="1" applyFill="1" applyBorder="1" applyAlignment="1" applyProtection="1">
      <alignment horizontal="center" vertical="center"/>
      <protection/>
    </xf>
    <xf numFmtId="0" fontId="13" fillId="0" borderId="3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4"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2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27"/>
  <sheetViews>
    <sheetView zoomScalePageLayoutView="0" workbookViewId="0" topLeftCell="A1">
      <pane xSplit="2" ySplit="3" topLeftCell="C29" activePane="bottomRight" state="frozen"/>
      <selection pane="topLeft" activeCell="A1" sqref="A1"/>
      <selection pane="topRight" activeCell="C1" sqref="C1"/>
      <selection pane="bottomLeft" activeCell="A37" sqref="A37"/>
      <selection pane="bottomRight" activeCell="M39" sqref="M39"/>
    </sheetView>
  </sheetViews>
  <sheetFormatPr defaultColWidth="9.140625" defaultRowHeight="17.25" customHeight="1"/>
  <cols>
    <col min="1" max="1" width="1.57421875" style="18" customWidth="1"/>
    <col min="2" max="2" width="5.8515625" style="6" customWidth="1"/>
    <col min="3" max="3" width="21.57421875" style="6" customWidth="1"/>
    <col min="4" max="4" width="18.57421875" style="6" customWidth="1"/>
    <col min="5" max="5" width="19.140625" style="6" customWidth="1"/>
    <col min="6" max="6" width="10.421875" style="6" customWidth="1"/>
    <col min="7" max="7" width="27.7109375" style="6" customWidth="1"/>
    <col min="8" max="8" width="11.8515625" style="7" customWidth="1"/>
    <col min="9" max="10" width="3.8515625" style="19" customWidth="1"/>
    <col min="11" max="11" width="3.00390625" style="19" hidden="1" customWidth="1"/>
    <col min="12" max="12" width="18.28125" style="19" customWidth="1"/>
    <col min="13" max="13" width="6.8515625" style="6" customWidth="1"/>
    <col min="14" max="16384" width="9.140625" style="6" customWidth="1"/>
  </cols>
  <sheetData>
    <row r="1" spans="2:7" ht="17.25" customHeight="1">
      <c r="B1" s="141" t="s">
        <v>33</v>
      </c>
      <c r="C1" s="142" t="s">
        <v>391</v>
      </c>
      <c r="E1" s="144" t="s">
        <v>392</v>
      </c>
      <c r="F1" s="95"/>
      <c r="G1" s="145" t="s">
        <v>393</v>
      </c>
    </row>
    <row r="2" spans="2:3" ht="12" customHeight="1">
      <c r="B2" s="141" t="s">
        <v>32</v>
      </c>
      <c r="C2" s="143" t="s">
        <v>390</v>
      </c>
    </row>
    <row r="3" spans="1:247" s="27" customFormat="1" ht="21.75" customHeight="1">
      <c r="A3" s="20"/>
      <c r="B3" s="21" t="s">
        <v>14</v>
      </c>
      <c r="C3" s="22" t="s">
        <v>34</v>
      </c>
      <c r="D3" s="23" t="s">
        <v>35</v>
      </c>
      <c r="E3" s="23" t="s">
        <v>36</v>
      </c>
      <c r="F3" s="23" t="s">
        <v>37</v>
      </c>
      <c r="G3" s="23" t="s">
        <v>365</v>
      </c>
      <c r="H3" s="24" t="s">
        <v>38</v>
      </c>
      <c r="I3" s="24" t="s">
        <v>39</v>
      </c>
      <c r="J3" s="24" t="s">
        <v>40</v>
      </c>
      <c r="K3" s="24"/>
      <c r="L3" s="25" t="s">
        <v>68</v>
      </c>
      <c r="M3" s="26"/>
      <c r="IK3" s="6"/>
      <c r="IL3" s="6"/>
      <c r="IM3" s="6"/>
    </row>
    <row r="4" spans="1:247" s="27" customFormat="1" ht="0.75" customHeight="1">
      <c r="A4" s="20"/>
      <c r="B4" s="21">
        <v>0</v>
      </c>
      <c r="C4" s="28"/>
      <c r="D4" s="28"/>
      <c r="E4" s="28"/>
      <c r="F4" s="28"/>
      <c r="G4" s="28"/>
      <c r="H4" s="29"/>
      <c r="I4" s="29"/>
      <c r="J4" s="29"/>
      <c r="K4" s="29"/>
      <c r="L4" s="29"/>
      <c r="M4" s="30"/>
      <c r="IK4" s="6"/>
      <c r="IL4" s="6"/>
      <c r="IM4" s="6"/>
    </row>
    <row r="5" spans="1:13" ht="17.25" customHeight="1">
      <c r="A5" s="31"/>
      <c r="B5" s="32">
        <v>19</v>
      </c>
      <c r="C5" s="33" t="s">
        <v>46</v>
      </c>
      <c r="D5" s="68" t="s">
        <v>74</v>
      </c>
      <c r="E5" s="68" t="s">
        <v>232</v>
      </c>
      <c r="F5" s="33" t="s">
        <v>146</v>
      </c>
      <c r="G5" s="33" t="s">
        <v>285</v>
      </c>
      <c r="H5" s="35">
        <v>41308</v>
      </c>
      <c r="I5" s="36" t="s">
        <v>389</v>
      </c>
      <c r="J5" s="36" t="s">
        <v>389</v>
      </c>
      <c r="K5" s="36"/>
      <c r="L5" s="40" t="s">
        <v>366</v>
      </c>
      <c r="M5" s="37" t="s">
        <v>5</v>
      </c>
    </row>
    <row r="6" spans="1:13" ht="17.25" customHeight="1">
      <c r="A6" s="31"/>
      <c r="B6" s="32">
        <v>20</v>
      </c>
      <c r="C6" s="33" t="s">
        <v>75</v>
      </c>
      <c r="D6" s="68" t="s">
        <v>76</v>
      </c>
      <c r="E6" s="67" t="s">
        <v>233</v>
      </c>
      <c r="F6" s="33" t="s">
        <v>147</v>
      </c>
      <c r="G6" s="33" t="s">
        <v>286</v>
      </c>
      <c r="H6" s="35">
        <v>41350</v>
      </c>
      <c r="I6" s="36" t="s">
        <v>389</v>
      </c>
      <c r="J6" s="36" t="s">
        <v>389</v>
      </c>
      <c r="K6" s="36"/>
      <c r="L6" s="40" t="s">
        <v>367</v>
      </c>
      <c r="M6" s="37" t="s">
        <v>5</v>
      </c>
    </row>
    <row r="7" spans="1:13" ht="17.25" customHeight="1">
      <c r="A7" s="31"/>
      <c r="B7" s="32">
        <v>21</v>
      </c>
      <c r="C7" s="65" t="s">
        <v>77</v>
      </c>
      <c r="D7" s="68" t="s">
        <v>78</v>
      </c>
      <c r="E7" s="67" t="s">
        <v>234</v>
      </c>
      <c r="F7" s="65" t="s">
        <v>148</v>
      </c>
      <c r="G7" s="65" t="s">
        <v>287</v>
      </c>
      <c r="H7" s="66">
        <v>40978</v>
      </c>
      <c r="I7" s="36" t="s">
        <v>389</v>
      </c>
      <c r="J7" s="36"/>
      <c r="K7" s="36"/>
      <c r="L7" s="40" t="s">
        <v>394</v>
      </c>
      <c r="M7" s="37" t="s">
        <v>5</v>
      </c>
    </row>
    <row r="8" spans="1:13" ht="17.25" customHeight="1">
      <c r="A8" s="31"/>
      <c r="B8" s="32">
        <v>22</v>
      </c>
      <c r="C8" s="33" t="s">
        <v>79</v>
      </c>
      <c r="D8" s="34" t="s">
        <v>76</v>
      </c>
      <c r="E8" s="68" t="s">
        <v>235</v>
      </c>
      <c r="F8" s="33" t="s">
        <v>149</v>
      </c>
      <c r="G8" s="33" t="s">
        <v>288</v>
      </c>
      <c r="H8" s="35">
        <v>40656</v>
      </c>
      <c r="I8" s="36" t="s">
        <v>389</v>
      </c>
      <c r="J8" s="36" t="s">
        <v>389</v>
      </c>
      <c r="K8" s="36"/>
      <c r="L8" s="40" t="s">
        <v>368</v>
      </c>
      <c r="M8" s="37" t="s">
        <v>5</v>
      </c>
    </row>
    <row r="9" spans="1:13" ht="17.25" customHeight="1">
      <c r="A9" s="31"/>
      <c r="B9" s="32">
        <v>23</v>
      </c>
      <c r="C9" s="33" t="s">
        <v>80</v>
      </c>
      <c r="D9" s="38" t="s">
        <v>78</v>
      </c>
      <c r="E9" s="68" t="s">
        <v>236</v>
      </c>
      <c r="F9" s="33" t="s">
        <v>150</v>
      </c>
      <c r="G9" s="33" t="s">
        <v>289</v>
      </c>
      <c r="H9" s="35">
        <v>41021</v>
      </c>
      <c r="I9" s="36"/>
      <c r="J9" s="36" t="s">
        <v>389</v>
      </c>
      <c r="K9" s="36"/>
      <c r="L9" s="40" t="s">
        <v>394</v>
      </c>
      <c r="M9" s="37" t="s">
        <v>5</v>
      </c>
    </row>
    <row r="10" spans="1:13" ht="17.25" customHeight="1">
      <c r="A10" s="31"/>
      <c r="B10" s="32">
        <v>24</v>
      </c>
      <c r="C10" s="33" t="s">
        <v>81</v>
      </c>
      <c r="D10" s="68" t="s">
        <v>82</v>
      </c>
      <c r="E10" s="68" t="s">
        <v>237</v>
      </c>
      <c r="F10" s="33" t="s">
        <v>151</v>
      </c>
      <c r="G10" s="33" t="s">
        <v>290</v>
      </c>
      <c r="H10" s="35">
        <v>41083</v>
      </c>
      <c r="I10" s="36" t="s">
        <v>389</v>
      </c>
      <c r="J10" s="36" t="s">
        <v>389</v>
      </c>
      <c r="K10" s="36"/>
      <c r="L10" s="40" t="s">
        <v>408</v>
      </c>
      <c r="M10" s="37" t="s">
        <v>11</v>
      </c>
    </row>
    <row r="11" spans="1:13" ht="17.25" customHeight="1">
      <c r="A11" s="31"/>
      <c r="B11" s="32">
        <v>25</v>
      </c>
      <c r="C11" s="33" t="s">
        <v>83</v>
      </c>
      <c r="D11" s="68" t="s">
        <v>82</v>
      </c>
      <c r="E11" s="68" t="s">
        <v>238</v>
      </c>
      <c r="F11" s="33" t="s">
        <v>152</v>
      </c>
      <c r="G11" s="33" t="s">
        <v>291</v>
      </c>
      <c r="H11" s="35">
        <v>41345</v>
      </c>
      <c r="I11" s="36" t="s">
        <v>389</v>
      </c>
      <c r="J11" s="36" t="s">
        <v>389</v>
      </c>
      <c r="K11" s="36"/>
      <c r="L11" s="40" t="s">
        <v>408</v>
      </c>
      <c r="M11" s="37" t="s">
        <v>11</v>
      </c>
    </row>
    <row r="12" spans="1:13" ht="17.25" customHeight="1">
      <c r="A12" s="31"/>
      <c r="B12" s="32">
        <v>26</v>
      </c>
      <c r="C12" s="33" t="s">
        <v>84</v>
      </c>
      <c r="D12" s="68" t="s">
        <v>82</v>
      </c>
      <c r="E12" s="68" t="s">
        <v>17</v>
      </c>
      <c r="F12" s="33" t="s">
        <v>153</v>
      </c>
      <c r="G12" s="33" t="s">
        <v>292</v>
      </c>
      <c r="H12" s="35">
        <v>41083</v>
      </c>
      <c r="I12" s="36" t="s">
        <v>389</v>
      </c>
      <c r="J12" s="36" t="s">
        <v>389</v>
      </c>
      <c r="K12" s="36"/>
      <c r="L12" s="40" t="s">
        <v>408</v>
      </c>
      <c r="M12" s="37" t="s">
        <v>11</v>
      </c>
    </row>
    <row r="13" spans="1:13" ht="17.25" customHeight="1">
      <c r="A13" s="31"/>
      <c r="B13" s="32">
        <v>27</v>
      </c>
      <c r="C13" s="33" t="s">
        <v>85</v>
      </c>
      <c r="D13" s="68" t="s">
        <v>86</v>
      </c>
      <c r="E13" s="67" t="s">
        <v>239</v>
      </c>
      <c r="F13" s="33" t="s">
        <v>154</v>
      </c>
      <c r="G13" s="33" t="s">
        <v>293</v>
      </c>
      <c r="H13" s="35">
        <v>40330</v>
      </c>
      <c r="I13" s="36" t="s">
        <v>389</v>
      </c>
      <c r="J13" s="36" t="s">
        <v>389</v>
      </c>
      <c r="K13" s="36"/>
      <c r="L13" s="40" t="s">
        <v>370</v>
      </c>
      <c r="M13" s="37" t="s">
        <v>10</v>
      </c>
    </row>
    <row r="14" spans="1:13" ht="17.25" customHeight="1">
      <c r="A14" s="31"/>
      <c r="B14" s="32">
        <v>28</v>
      </c>
      <c r="C14" s="33" t="s">
        <v>16</v>
      </c>
      <c r="D14" s="65" t="s">
        <v>76</v>
      </c>
      <c r="E14" s="65" t="s">
        <v>240</v>
      </c>
      <c r="F14" s="33" t="s">
        <v>155</v>
      </c>
      <c r="G14" s="33" t="s">
        <v>294</v>
      </c>
      <c r="H14" s="35">
        <v>41563</v>
      </c>
      <c r="I14" s="36" t="s">
        <v>389</v>
      </c>
      <c r="J14" s="36" t="s">
        <v>389</v>
      </c>
      <c r="K14" s="36"/>
      <c r="L14" s="94" t="s">
        <v>371</v>
      </c>
      <c r="M14" s="37" t="s">
        <v>10</v>
      </c>
    </row>
    <row r="15" spans="1:13" ht="17.25" customHeight="1">
      <c r="A15" s="31"/>
      <c r="B15" s="32">
        <v>29</v>
      </c>
      <c r="C15" s="65" t="s">
        <v>87</v>
      </c>
      <c r="D15" s="65" t="s">
        <v>76</v>
      </c>
      <c r="E15" s="68" t="s">
        <v>241</v>
      </c>
      <c r="F15" s="65" t="s">
        <v>156</v>
      </c>
      <c r="G15" s="65" t="s">
        <v>156</v>
      </c>
      <c r="H15" s="66">
        <v>39279</v>
      </c>
      <c r="I15" s="36" t="s">
        <v>389</v>
      </c>
      <c r="J15" s="36" t="s">
        <v>389</v>
      </c>
      <c r="K15" s="36"/>
      <c r="L15" s="94" t="s">
        <v>368</v>
      </c>
      <c r="M15" s="37" t="s">
        <v>10</v>
      </c>
    </row>
    <row r="16" spans="1:13" ht="17.25" customHeight="1">
      <c r="A16" s="31"/>
      <c r="B16" s="32">
        <v>30</v>
      </c>
      <c r="C16" s="33" t="s">
        <v>15</v>
      </c>
      <c r="D16" s="68" t="s">
        <v>88</v>
      </c>
      <c r="E16" s="68" t="s">
        <v>242</v>
      </c>
      <c r="F16" s="38" t="s">
        <v>157</v>
      </c>
      <c r="G16" s="38" t="s">
        <v>295</v>
      </c>
      <c r="H16" s="35">
        <v>41471</v>
      </c>
      <c r="I16" s="36" t="s">
        <v>389</v>
      </c>
      <c r="J16" s="36" t="s">
        <v>389</v>
      </c>
      <c r="K16" s="36"/>
      <c r="L16" s="40" t="s">
        <v>372</v>
      </c>
      <c r="M16" s="37" t="s">
        <v>10</v>
      </c>
    </row>
    <row r="17" spans="1:13" ht="17.25" customHeight="1">
      <c r="A17" s="31"/>
      <c r="B17" s="32">
        <v>31</v>
      </c>
      <c r="C17" s="65" t="s">
        <v>89</v>
      </c>
      <c r="D17" s="65" t="s">
        <v>74</v>
      </c>
      <c r="E17" s="68" t="s">
        <v>243</v>
      </c>
      <c r="F17" s="65" t="s">
        <v>158</v>
      </c>
      <c r="G17" s="65" t="s">
        <v>296</v>
      </c>
      <c r="H17" s="66">
        <v>40711</v>
      </c>
      <c r="I17" s="36" t="s">
        <v>389</v>
      </c>
      <c r="J17" s="36" t="s">
        <v>389</v>
      </c>
      <c r="K17" s="36"/>
      <c r="L17" s="94" t="s">
        <v>373</v>
      </c>
      <c r="M17" s="37" t="s">
        <v>10</v>
      </c>
    </row>
    <row r="18" spans="1:13" ht="17.25" customHeight="1">
      <c r="A18" s="31"/>
      <c r="B18" s="32">
        <v>32</v>
      </c>
      <c r="C18" s="65" t="s">
        <v>7</v>
      </c>
      <c r="D18" s="68" t="s">
        <v>88</v>
      </c>
      <c r="E18" s="68" t="s">
        <v>19</v>
      </c>
      <c r="F18" s="65" t="s">
        <v>159</v>
      </c>
      <c r="G18" s="65" t="s">
        <v>297</v>
      </c>
      <c r="H18" s="66">
        <v>41464</v>
      </c>
      <c r="I18" s="36" t="s">
        <v>389</v>
      </c>
      <c r="J18" s="36" t="s">
        <v>389</v>
      </c>
      <c r="K18" s="36"/>
      <c r="L18" s="40" t="s">
        <v>374</v>
      </c>
      <c r="M18" s="37" t="s">
        <v>10</v>
      </c>
    </row>
    <row r="19" spans="1:13" ht="17.25" customHeight="1">
      <c r="A19" s="31"/>
      <c r="B19" s="32">
        <v>33</v>
      </c>
      <c r="C19" s="65" t="s">
        <v>90</v>
      </c>
      <c r="D19" s="68" t="s">
        <v>91</v>
      </c>
      <c r="E19" s="67" t="s">
        <v>244</v>
      </c>
      <c r="F19" s="67" t="s">
        <v>160</v>
      </c>
      <c r="G19" s="67" t="s">
        <v>298</v>
      </c>
      <c r="H19" s="66">
        <v>40438</v>
      </c>
      <c r="I19" s="36" t="s">
        <v>389</v>
      </c>
      <c r="J19" s="36" t="s">
        <v>389</v>
      </c>
      <c r="K19" s="36"/>
      <c r="L19" s="40" t="s">
        <v>375</v>
      </c>
      <c r="M19" s="37" t="s">
        <v>10</v>
      </c>
    </row>
    <row r="20" spans="1:13" ht="17.25" customHeight="1">
      <c r="A20" s="31"/>
      <c r="B20" s="32">
        <v>17</v>
      </c>
      <c r="C20" s="65" t="s">
        <v>139</v>
      </c>
      <c r="D20" s="68" t="s">
        <v>74</v>
      </c>
      <c r="E20" s="65" t="s">
        <v>240</v>
      </c>
      <c r="F20" s="67" t="s">
        <v>401</v>
      </c>
      <c r="G20" s="67" t="s">
        <v>402</v>
      </c>
      <c r="H20" s="66">
        <v>41577</v>
      </c>
      <c r="I20" s="36"/>
      <c r="J20" s="36" t="s">
        <v>389</v>
      </c>
      <c r="K20" s="36"/>
      <c r="L20" s="40" t="s">
        <v>405</v>
      </c>
      <c r="M20" s="37" t="s">
        <v>10</v>
      </c>
    </row>
    <row r="21" spans="1:13" ht="17.25" customHeight="1">
      <c r="A21" s="31"/>
      <c r="B21" s="32">
        <v>18</v>
      </c>
      <c r="C21" s="65" t="s">
        <v>400</v>
      </c>
      <c r="D21" s="68" t="s">
        <v>74</v>
      </c>
      <c r="E21" s="65" t="s">
        <v>240</v>
      </c>
      <c r="F21" s="67" t="s">
        <v>403</v>
      </c>
      <c r="G21" s="67" t="s">
        <v>404</v>
      </c>
      <c r="H21" s="66">
        <v>41563</v>
      </c>
      <c r="I21" s="36"/>
      <c r="J21" s="36" t="s">
        <v>389</v>
      </c>
      <c r="K21" s="36"/>
      <c r="L21" s="40" t="s">
        <v>405</v>
      </c>
      <c r="M21" s="37" t="s">
        <v>10</v>
      </c>
    </row>
    <row r="22" spans="1:13" ht="17.25" customHeight="1">
      <c r="A22" s="31"/>
      <c r="B22" s="32">
        <v>34</v>
      </c>
      <c r="C22" s="33" t="s">
        <v>92</v>
      </c>
      <c r="D22" s="68" t="s">
        <v>76</v>
      </c>
      <c r="E22" s="68" t="s">
        <v>245</v>
      </c>
      <c r="F22" s="33" t="s">
        <v>161</v>
      </c>
      <c r="G22" s="33" t="s">
        <v>299</v>
      </c>
      <c r="H22" s="35">
        <v>39712</v>
      </c>
      <c r="I22" s="36" t="s">
        <v>389</v>
      </c>
      <c r="J22" s="36" t="s">
        <v>389</v>
      </c>
      <c r="K22" s="36"/>
      <c r="L22" s="40" t="s">
        <v>367</v>
      </c>
      <c r="M22" s="37" t="s">
        <v>52</v>
      </c>
    </row>
    <row r="23" spans="1:13" ht="17.25" customHeight="1">
      <c r="A23" s="31"/>
      <c r="B23" s="32">
        <v>35</v>
      </c>
      <c r="C23" s="33" t="s">
        <v>75</v>
      </c>
      <c r="D23" s="38" t="s">
        <v>76</v>
      </c>
      <c r="E23" s="68" t="s">
        <v>233</v>
      </c>
      <c r="F23" s="33" t="s">
        <v>162</v>
      </c>
      <c r="G23" s="33" t="s">
        <v>300</v>
      </c>
      <c r="H23" s="35">
        <v>39873</v>
      </c>
      <c r="I23" s="36" t="s">
        <v>389</v>
      </c>
      <c r="J23" s="36" t="s">
        <v>389</v>
      </c>
      <c r="K23" s="36"/>
      <c r="L23" s="40" t="s">
        <v>367</v>
      </c>
      <c r="M23" s="37" t="s">
        <v>52</v>
      </c>
    </row>
    <row r="24" spans="1:13" ht="17.25" customHeight="1">
      <c r="A24" s="31"/>
      <c r="B24" s="32">
        <v>36</v>
      </c>
      <c r="C24" s="33" t="s">
        <v>93</v>
      </c>
      <c r="D24" s="34" t="s">
        <v>91</v>
      </c>
      <c r="E24" s="33" t="s">
        <v>246</v>
      </c>
      <c r="F24" s="33" t="s">
        <v>163</v>
      </c>
      <c r="G24" s="33" t="s">
        <v>301</v>
      </c>
      <c r="H24" s="35">
        <v>40374</v>
      </c>
      <c r="I24" s="36" t="s">
        <v>389</v>
      </c>
      <c r="J24" s="36" t="s">
        <v>389</v>
      </c>
      <c r="K24" s="36"/>
      <c r="L24" s="40" t="s">
        <v>376</v>
      </c>
      <c r="M24" s="37" t="s">
        <v>52</v>
      </c>
    </row>
    <row r="25" spans="1:13" ht="17.25" customHeight="1">
      <c r="A25" s="31"/>
      <c r="B25" s="32">
        <v>37</v>
      </c>
      <c r="C25" s="33" t="s">
        <v>94</v>
      </c>
      <c r="D25" s="38" t="s">
        <v>95</v>
      </c>
      <c r="E25" s="68" t="s">
        <v>241</v>
      </c>
      <c r="F25" s="38" t="s">
        <v>164</v>
      </c>
      <c r="G25" s="38" t="s">
        <v>302</v>
      </c>
      <c r="H25" s="35">
        <v>41340</v>
      </c>
      <c r="I25" s="36"/>
      <c r="J25" s="36" t="s">
        <v>389</v>
      </c>
      <c r="K25" s="36"/>
      <c r="L25" s="40" t="s">
        <v>367</v>
      </c>
      <c r="M25" s="37" t="s">
        <v>52</v>
      </c>
    </row>
    <row r="26" spans="1:13" ht="17.25" customHeight="1">
      <c r="A26" s="31"/>
      <c r="B26" s="32">
        <v>38</v>
      </c>
      <c r="C26" s="33" t="s">
        <v>96</v>
      </c>
      <c r="D26" s="68" t="s">
        <v>97</v>
      </c>
      <c r="E26" s="68" t="s">
        <v>236</v>
      </c>
      <c r="F26" s="33" t="s">
        <v>165</v>
      </c>
      <c r="G26" s="33" t="s">
        <v>303</v>
      </c>
      <c r="H26" s="35">
        <v>40180</v>
      </c>
      <c r="I26" s="36" t="s">
        <v>389</v>
      </c>
      <c r="J26" s="36" t="s">
        <v>389</v>
      </c>
      <c r="K26" s="36"/>
      <c r="L26" s="40" t="s">
        <v>405</v>
      </c>
      <c r="M26" s="37" t="s">
        <v>52</v>
      </c>
    </row>
    <row r="27" spans="1:13" ht="17.25" customHeight="1">
      <c r="A27" s="31"/>
      <c r="B27" s="32">
        <v>39</v>
      </c>
      <c r="C27" s="33" t="s">
        <v>53</v>
      </c>
      <c r="D27" s="68" t="s">
        <v>86</v>
      </c>
      <c r="E27" s="68" t="s">
        <v>54</v>
      </c>
      <c r="F27" s="33" t="s">
        <v>166</v>
      </c>
      <c r="G27" s="33" t="s">
        <v>304</v>
      </c>
      <c r="H27" s="35">
        <v>40791</v>
      </c>
      <c r="I27" s="36" t="s">
        <v>389</v>
      </c>
      <c r="J27" s="36" t="s">
        <v>389</v>
      </c>
      <c r="K27" s="36"/>
      <c r="L27" s="40" t="s">
        <v>370</v>
      </c>
      <c r="M27" s="37" t="s">
        <v>18</v>
      </c>
    </row>
    <row r="28" spans="1:13" ht="17.25" customHeight="1">
      <c r="A28" s="31"/>
      <c r="B28" s="32">
        <v>40</v>
      </c>
      <c r="C28" s="33" t="s">
        <v>98</v>
      </c>
      <c r="D28" s="68" t="s">
        <v>76</v>
      </c>
      <c r="E28" s="68" t="s">
        <v>241</v>
      </c>
      <c r="F28" s="33" t="s">
        <v>167</v>
      </c>
      <c r="G28" s="33" t="s">
        <v>167</v>
      </c>
      <c r="H28" s="35">
        <v>39363</v>
      </c>
      <c r="I28" s="36" t="s">
        <v>389</v>
      </c>
      <c r="J28" s="36" t="s">
        <v>389</v>
      </c>
      <c r="K28" s="36"/>
      <c r="L28" s="40" t="s">
        <v>371</v>
      </c>
      <c r="M28" s="37" t="s">
        <v>18</v>
      </c>
    </row>
    <row r="29" spans="1:13" ht="17.25" customHeight="1">
      <c r="A29" s="31"/>
      <c r="B29" s="32">
        <v>41</v>
      </c>
      <c r="C29" s="65" t="s">
        <v>99</v>
      </c>
      <c r="D29" s="68" t="s">
        <v>86</v>
      </c>
      <c r="E29" s="65" t="s">
        <v>43</v>
      </c>
      <c r="F29" s="65" t="s">
        <v>168</v>
      </c>
      <c r="G29" s="65" t="s">
        <v>168</v>
      </c>
      <c r="H29" s="66">
        <v>40933</v>
      </c>
      <c r="I29" s="36" t="s">
        <v>389</v>
      </c>
      <c r="J29" s="36" t="s">
        <v>389</v>
      </c>
      <c r="K29" s="36"/>
      <c r="L29" s="40" t="s">
        <v>377</v>
      </c>
      <c r="M29" s="37" t="s">
        <v>6</v>
      </c>
    </row>
    <row r="30" spans="1:13" ht="17.25" customHeight="1">
      <c r="A30" s="31"/>
      <c r="B30" s="32">
        <v>42</v>
      </c>
      <c r="C30" s="33" t="s">
        <v>100</v>
      </c>
      <c r="D30" s="38" t="s">
        <v>86</v>
      </c>
      <c r="E30" s="68" t="s">
        <v>239</v>
      </c>
      <c r="F30" s="33" t="s">
        <v>169</v>
      </c>
      <c r="G30" s="33" t="s">
        <v>305</v>
      </c>
      <c r="H30" s="35">
        <v>41120</v>
      </c>
      <c r="I30" s="36" t="s">
        <v>389</v>
      </c>
      <c r="J30" s="36" t="s">
        <v>389</v>
      </c>
      <c r="K30" s="36"/>
      <c r="L30" s="40" t="s">
        <v>377</v>
      </c>
      <c r="M30" s="37" t="s">
        <v>6</v>
      </c>
    </row>
    <row r="31" spans="1:13" ht="17.25" customHeight="1">
      <c r="A31" s="31"/>
      <c r="B31" s="32">
        <v>43</v>
      </c>
      <c r="C31" s="33" t="s">
        <v>101</v>
      </c>
      <c r="D31" s="68" t="s">
        <v>91</v>
      </c>
      <c r="E31" s="68" t="s">
        <v>247</v>
      </c>
      <c r="F31" s="33" t="s">
        <v>170</v>
      </c>
      <c r="G31" s="33" t="s">
        <v>306</v>
      </c>
      <c r="H31" s="35">
        <v>39309</v>
      </c>
      <c r="I31" s="36" t="s">
        <v>389</v>
      </c>
      <c r="J31" s="36" t="s">
        <v>389</v>
      </c>
      <c r="K31" s="36"/>
      <c r="L31" s="40" t="s">
        <v>378</v>
      </c>
      <c r="M31" s="37" t="s">
        <v>6</v>
      </c>
    </row>
    <row r="32" spans="1:13" ht="17.25" customHeight="1">
      <c r="A32" s="31"/>
      <c r="B32" s="32">
        <v>44</v>
      </c>
      <c r="C32" s="33" t="s">
        <v>102</v>
      </c>
      <c r="D32" s="34" t="s">
        <v>86</v>
      </c>
      <c r="E32" s="33" t="s">
        <v>248</v>
      </c>
      <c r="F32" s="33" t="s">
        <v>171</v>
      </c>
      <c r="G32" s="33" t="s">
        <v>307</v>
      </c>
      <c r="H32" s="35">
        <v>40171</v>
      </c>
      <c r="I32" s="36" t="s">
        <v>389</v>
      </c>
      <c r="J32" s="36" t="s">
        <v>389</v>
      </c>
      <c r="K32" s="36"/>
      <c r="L32" s="40" t="s">
        <v>370</v>
      </c>
      <c r="M32" s="37" t="s">
        <v>6</v>
      </c>
    </row>
    <row r="33" spans="1:13" ht="17.25" customHeight="1">
      <c r="A33" s="31"/>
      <c r="B33" s="32">
        <v>45</v>
      </c>
      <c r="C33" s="33" t="s">
        <v>103</v>
      </c>
      <c r="D33" s="38" t="s">
        <v>78</v>
      </c>
      <c r="E33" s="68" t="s">
        <v>242</v>
      </c>
      <c r="F33" s="33" t="s">
        <v>172</v>
      </c>
      <c r="G33" s="33" t="s">
        <v>308</v>
      </c>
      <c r="H33" s="35">
        <v>41415</v>
      </c>
      <c r="I33" s="36"/>
      <c r="J33" s="36" t="s">
        <v>389</v>
      </c>
      <c r="K33" s="36"/>
      <c r="L33" s="40" t="s">
        <v>394</v>
      </c>
      <c r="M33" s="37" t="s">
        <v>6</v>
      </c>
    </row>
    <row r="34" spans="1:13" ht="17.25" customHeight="1">
      <c r="A34" s="31"/>
      <c r="B34" s="32">
        <v>46</v>
      </c>
      <c r="C34" s="33" t="s">
        <v>79</v>
      </c>
      <c r="D34" s="38" t="s">
        <v>76</v>
      </c>
      <c r="E34" s="68" t="s">
        <v>249</v>
      </c>
      <c r="F34" s="33" t="s">
        <v>173</v>
      </c>
      <c r="G34" s="33" t="s">
        <v>309</v>
      </c>
      <c r="H34" s="35">
        <v>40313</v>
      </c>
      <c r="I34" s="36" t="s">
        <v>389</v>
      </c>
      <c r="J34" s="36" t="s">
        <v>389</v>
      </c>
      <c r="K34" s="36"/>
      <c r="L34" s="40" t="s">
        <v>368</v>
      </c>
      <c r="M34" s="37" t="s">
        <v>6</v>
      </c>
    </row>
    <row r="35" spans="1:13" ht="17.25" customHeight="1">
      <c r="A35" s="31"/>
      <c r="B35" s="32">
        <v>47</v>
      </c>
      <c r="C35" s="33" t="s">
        <v>104</v>
      </c>
      <c r="D35" s="34" t="s">
        <v>91</v>
      </c>
      <c r="E35" s="67" t="s">
        <v>250</v>
      </c>
      <c r="F35" s="33" t="s">
        <v>174</v>
      </c>
      <c r="G35" s="33" t="s">
        <v>310</v>
      </c>
      <c r="H35" s="35">
        <v>41326</v>
      </c>
      <c r="I35" s="36" t="s">
        <v>389</v>
      </c>
      <c r="J35" s="36" t="s">
        <v>389</v>
      </c>
      <c r="K35" s="36"/>
      <c r="L35" s="40" t="s">
        <v>375</v>
      </c>
      <c r="M35" s="37" t="s">
        <v>6</v>
      </c>
    </row>
    <row r="36" spans="1:13" ht="17.25" customHeight="1">
      <c r="A36" s="31"/>
      <c r="B36" s="32">
        <v>48</v>
      </c>
      <c r="C36" s="65" t="s">
        <v>105</v>
      </c>
      <c r="D36" s="68" t="s">
        <v>86</v>
      </c>
      <c r="E36" s="67" t="s">
        <v>19</v>
      </c>
      <c r="F36" s="67" t="s">
        <v>175</v>
      </c>
      <c r="G36" s="67" t="s">
        <v>311</v>
      </c>
      <c r="H36" s="66">
        <v>41202</v>
      </c>
      <c r="I36" s="36" t="s">
        <v>389</v>
      </c>
      <c r="J36" s="36" t="s">
        <v>389</v>
      </c>
      <c r="K36" s="36"/>
      <c r="L36" s="40" t="s">
        <v>377</v>
      </c>
      <c r="M36" s="37" t="s">
        <v>6</v>
      </c>
    </row>
    <row r="37" spans="1:13" ht="17.25" customHeight="1">
      <c r="A37" s="31"/>
      <c r="B37" s="32">
        <v>49</v>
      </c>
      <c r="C37" s="33" t="s">
        <v>106</v>
      </c>
      <c r="D37" s="68" t="s">
        <v>91</v>
      </c>
      <c r="E37" s="67" t="s">
        <v>240</v>
      </c>
      <c r="F37" s="33" t="s">
        <v>176</v>
      </c>
      <c r="G37" s="33" t="s">
        <v>312</v>
      </c>
      <c r="H37" s="35">
        <v>41432</v>
      </c>
      <c r="I37" s="36" t="s">
        <v>389</v>
      </c>
      <c r="J37" s="36"/>
      <c r="K37" s="36"/>
      <c r="L37" s="40" t="s">
        <v>376</v>
      </c>
      <c r="M37" s="37" t="s">
        <v>6</v>
      </c>
    </row>
    <row r="38" spans="1:13" ht="17.25" customHeight="1">
      <c r="A38" s="31"/>
      <c r="B38" s="32">
        <v>50</v>
      </c>
      <c r="C38" s="33" t="s">
        <v>107</v>
      </c>
      <c r="D38" s="68" t="s">
        <v>82</v>
      </c>
      <c r="E38" s="33" t="s">
        <v>251</v>
      </c>
      <c r="F38" s="33" t="s">
        <v>411</v>
      </c>
      <c r="G38" s="33" t="s">
        <v>412</v>
      </c>
      <c r="H38" s="35"/>
      <c r="I38" s="36" t="s">
        <v>389</v>
      </c>
      <c r="J38" s="36" t="s">
        <v>389</v>
      </c>
      <c r="K38" s="36"/>
      <c r="L38" s="40" t="s">
        <v>368</v>
      </c>
      <c r="M38" s="37" t="s">
        <v>9</v>
      </c>
    </row>
    <row r="39" spans="1:13" ht="17.25" customHeight="1">
      <c r="A39" s="31"/>
      <c r="B39" s="32">
        <v>51</v>
      </c>
      <c r="C39" s="33" t="s">
        <v>108</v>
      </c>
      <c r="D39" s="68" t="s">
        <v>97</v>
      </c>
      <c r="E39" s="68" t="s">
        <v>252</v>
      </c>
      <c r="F39" s="33" t="s">
        <v>177</v>
      </c>
      <c r="G39" s="33" t="s">
        <v>313</v>
      </c>
      <c r="H39" s="35">
        <v>40993</v>
      </c>
      <c r="I39" s="36" t="s">
        <v>389</v>
      </c>
      <c r="J39" s="36" t="s">
        <v>389</v>
      </c>
      <c r="K39" s="36"/>
      <c r="L39" s="40" t="s">
        <v>379</v>
      </c>
      <c r="M39" s="37" t="s">
        <v>6</v>
      </c>
    </row>
    <row r="40" spans="1:13" ht="17.25" customHeight="1">
      <c r="A40" s="31"/>
      <c r="B40" s="32">
        <v>52</v>
      </c>
      <c r="C40" s="33" t="s">
        <v>16</v>
      </c>
      <c r="D40" s="65" t="s">
        <v>76</v>
      </c>
      <c r="E40" s="67" t="s">
        <v>241</v>
      </c>
      <c r="F40" s="33" t="s">
        <v>42</v>
      </c>
      <c r="G40" s="33" t="s">
        <v>42</v>
      </c>
      <c r="H40" s="35">
        <v>39742</v>
      </c>
      <c r="I40" s="36" t="s">
        <v>389</v>
      </c>
      <c r="J40" s="36" t="s">
        <v>389</v>
      </c>
      <c r="K40" s="36"/>
      <c r="L40" s="40" t="s">
        <v>371</v>
      </c>
      <c r="M40" s="37" t="s">
        <v>13</v>
      </c>
    </row>
    <row r="41" spans="1:13" ht="17.25" customHeight="1">
      <c r="A41" s="31"/>
      <c r="B41" s="32">
        <v>53</v>
      </c>
      <c r="C41" s="33" t="s">
        <v>45</v>
      </c>
      <c r="D41" s="68" t="s">
        <v>74</v>
      </c>
      <c r="E41" s="68" t="s">
        <v>253</v>
      </c>
      <c r="F41" s="33" t="s">
        <v>178</v>
      </c>
      <c r="G41" s="33" t="s">
        <v>314</v>
      </c>
      <c r="H41" s="35">
        <v>40695</v>
      </c>
      <c r="I41" s="36" t="s">
        <v>389</v>
      </c>
      <c r="J41" s="36" t="s">
        <v>389</v>
      </c>
      <c r="K41" s="36"/>
      <c r="L41" s="40" t="s">
        <v>380</v>
      </c>
      <c r="M41" s="37" t="s">
        <v>13</v>
      </c>
    </row>
    <row r="42" spans="1:13" ht="17.25" customHeight="1">
      <c r="A42" s="31"/>
      <c r="B42" s="32">
        <v>54</v>
      </c>
      <c r="C42" s="33" t="s">
        <v>109</v>
      </c>
      <c r="D42" s="68" t="s">
        <v>110</v>
      </c>
      <c r="E42" s="67" t="s">
        <v>254</v>
      </c>
      <c r="F42" s="33" t="s">
        <v>179</v>
      </c>
      <c r="G42" s="33" t="s">
        <v>315</v>
      </c>
      <c r="H42" s="35">
        <v>40932</v>
      </c>
      <c r="I42" s="36"/>
      <c r="J42" s="36" t="s">
        <v>389</v>
      </c>
      <c r="K42" s="36"/>
      <c r="L42" s="40" t="s">
        <v>372</v>
      </c>
      <c r="M42" s="37" t="s">
        <v>13</v>
      </c>
    </row>
    <row r="43" spans="1:13" ht="17.25" customHeight="1">
      <c r="A43" s="31"/>
      <c r="B43" s="32">
        <v>55</v>
      </c>
      <c r="C43" s="33" t="s">
        <v>111</v>
      </c>
      <c r="D43" s="34" t="s">
        <v>91</v>
      </c>
      <c r="E43" s="33" t="s">
        <v>255</v>
      </c>
      <c r="F43" s="33" t="s">
        <v>180</v>
      </c>
      <c r="G43" s="33" t="s">
        <v>316</v>
      </c>
      <c r="H43" s="35">
        <v>38847</v>
      </c>
      <c r="I43" s="36" t="s">
        <v>389</v>
      </c>
      <c r="J43" s="36" t="s">
        <v>389</v>
      </c>
      <c r="K43" s="36"/>
      <c r="L43" s="40" t="s">
        <v>381</v>
      </c>
      <c r="M43" s="37" t="s">
        <v>13</v>
      </c>
    </row>
    <row r="44" spans="1:13" ht="17.25" customHeight="1">
      <c r="A44" s="31"/>
      <c r="B44" s="32">
        <v>56</v>
      </c>
      <c r="C44" s="33" t="s">
        <v>112</v>
      </c>
      <c r="D44" s="38" t="s">
        <v>48</v>
      </c>
      <c r="E44" s="68" t="s">
        <v>256</v>
      </c>
      <c r="F44" s="33" t="s">
        <v>181</v>
      </c>
      <c r="G44" s="33" t="s">
        <v>317</v>
      </c>
      <c r="H44" s="35">
        <v>41270</v>
      </c>
      <c r="I44" s="36" t="s">
        <v>389</v>
      </c>
      <c r="J44" s="36" t="s">
        <v>389</v>
      </c>
      <c r="K44" s="36"/>
      <c r="L44" s="40" t="s">
        <v>382</v>
      </c>
      <c r="M44" s="37" t="s">
        <v>13</v>
      </c>
    </row>
    <row r="45" spans="1:13" ht="17.25" customHeight="1">
      <c r="A45" s="31"/>
      <c r="B45" s="32">
        <v>57</v>
      </c>
      <c r="C45" s="33" t="s">
        <v>113</v>
      </c>
      <c r="D45" s="68" t="s">
        <v>86</v>
      </c>
      <c r="E45" s="68" t="s">
        <v>257</v>
      </c>
      <c r="F45" s="33" t="s">
        <v>182</v>
      </c>
      <c r="G45" s="33" t="s">
        <v>318</v>
      </c>
      <c r="H45" s="35"/>
      <c r="I45" s="36" t="s">
        <v>389</v>
      </c>
      <c r="J45" s="36" t="s">
        <v>389</v>
      </c>
      <c r="K45" s="36"/>
      <c r="L45" s="40" t="s">
        <v>370</v>
      </c>
      <c r="M45" s="37" t="s">
        <v>13</v>
      </c>
    </row>
    <row r="46" spans="1:13" ht="17.25" customHeight="1">
      <c r="A46" s="31"/>
      <c r="B46" s="32">
        <v>58</v>
      </c>
      <c r="C46" s="33" t="s">
        <v>114</v>
      </c>
      <c r="D46" s="38" t="s">
        <v>74</v>
      </c>
      <c r="E46" s="68" t="s">
        <v>55</v>
      </c>
      <c r="F46" s="33" t="s">
        <v>183</v>
      </c>
      <c r="G46" s="33" t="s">
        <v>183</v>
      </c>
      <c r="H46" s="35">
        <v>39751</v>
      </c>
      <c r="I46" s="36" t="s">
        <v>389</v>
      </c>
      <c r="J46" s="36" t="s">
        <v>389</v>
      </c>
      <c r="K46" s="36"/>
      <c r="L46" s="40" t="s">
        <v>366</v>
      </c>
      <c r="M46" s="37" t="s">
        <v>13</v>
      </c>
    </row>
    <row r="47" spans="1:13" ht="17.25" customHeight="1">
      <c r="A47" s="31"/>
      <c r="B47" s="32">
        <v>59</v>
      </c>
      <c r="C47" s="33" t="s">
        <v>50</v>
      </c>
      <c r="D47" s="68" t="s">
        <v>88</v>
      </c>
      <c r="E47" s="67" t="s">
        <v>258</v>
      </c>
      <c r="F47" s="33" t="s">
        <v>184</v>
      </c>
      <c r="G47" s="33" t="s">
        <v>319</v>
      </c>
      <c r="H47" s="35">
        <v>40933</v>
      </c>
      <c r="I47" s="36" t="s">
        <v>389</v>
      </c>
      <c r="J47" s="36" t="s">
        <v>389</v>
      </c>
      <c r="K47" s="36"/>
      <c r="L47" s="40" t="s">
        <v>374</v>
      </c>
      <c r="M47" s="37" t="s">
        <v>13</v>
      </c>
    </row>
    <row r="48" spans="1:13" ht="17.25" customHeight="1">
      <c r="A48" s="31"/>
      <c r="B48" s="32">
        <v>60</v>
      </c>
      <c r="C48" s="33" t="s">
        <v>115</v>
      </c>
      <c r="D48" s="38" t="s">
        <v>74</v>
      </c>
      <c r="E48" s="68" t="s">
        <v>259</v>
      </c>
      <c r="F48" s="33" t="s">
        <v>185</v>
      </c>
      <c r="G48" s="33" t="s">
        <v>320</v>
      </c>
      <c r="H48" s="35">
        <v>40335</v>
      </c>
      <c r="I48" s="36" t="s">
        <v>389</v>
      </c>
      <c r="J48" s="36" t="s">
        <v>389</v>
      </c>
      <c r="K48" s="36"/>
      <c r="L48" s="40" t="s">
        <v>380</v>
      </c>
      <c r="M48" s="37" t="s">
        <v>13</v>
      </c>
    </row>
    <row r="49" spans="1:13" ht="17.25" customHeight="1">
      <c r="A49" s="31"/>
      <c r="B49" s="32">
        <v>61</v>
      </c>
      <c r="C49" s="33" t="s">
        <v>116</v>
      </c>
      <c r="D49" s="38" t="s">
        <v>91</v>
      </c>
      <c r="E49" s="68" t="s">
        <v>255</v>
      </c>
      <c r="F49" s="33" t="s">
        <v>186</v>
      </c>
      <c r="G49" s="33" t="s">
        <v>321</v>
      </c>
      <c r="H49" s="35">
        <v>39880</v>
      </c>
      <c r="I49" s="36" t="s">
        <v>389</v>
      </c>
      <c r="J49" s="36" t="s">
        <v>389</v>
      </c>
      <c r="K49" s="36"/>
      <c r="L49" s="40" t="s">
        <v>381</v>
      </c>
      <c r="M49" s="37" t="s">
        <v>13</v>
      </c>
    </row>
    <row r="50" spans="1:13" ht="17.25" customHeight="1">
      <c r="A50" s="31"/>
      <c r="B50" s="32">
        <v>62</v>
      </c>
      <c r="C50" s="65" t="s">
        <v>117</v>
      </c>
      <c r="D50" s="68" t="s">
        <v>76</v>
      </c>
      <c r="E50" s="65" t="s">
        <v>235</v>
      </c>
      <c r="F50" s="65" t="s">
        <v>187</v>
      </c>
      <c r="G50" s="65" t="s">
        <v>322</v>
      </c>
      <c r="H50" s="66">
        <v>40284</v>
      </c>
      <c r="I50" s="36" t="s">
        <v>389</v>
      </c>
      <c r="J50" s="36" t="s">
        <v>389</v>
      </c>
      <c r="K50" s="36"/>
      <c r="L50" s="40" t="s">
        <v>371</v>
      </c>
      <c r="M50" s="37" t="s">
        <v>13</v>
      </c>
    </row>
    <row r="51" spans="1:13" ht="17.25" customHeight="1">
      <c r="A51" s="31"/>
      <c r="B51" s="32">
        <v>63</v>
      </c>
      <c r="C51" s="33" t="s">
        <v>44</v>
      </c>
      <c r="D51" s="68" t="s">
        <v>91</v>
      </c>
      <c r="E51" s="68" t="s">
        <v>260</v>
      </c>
      <c r="F51" s="33" t="s">
        <v>188</v>
      </c>
      <c r="G51" s="33" t="s">
        <v>323</v>
      </c>
      <c r="H51" s="35">
        <v>39851</v>
      </c>
      <c r="I51" s="36" t="s">
        <v>389</v>
      </c>
      <c r="J51" s="36" t="s">
        <v>389</v>
      </c>
      <c r="K51" s="36"/>
      <c r="L51" s="40" t="s">
        <v>383</v>
      </c>
      <c r="M51" s="37" t="s">
        <v>13</v>
      </c>
    </row>
    <row r="52" spans="1:13" ht="17.25" customHeight="1">
      <c r="A52" s="31"/>
      <c r="B52" s="32">
        <v>64</v>
      </c>
      <c r="C52" s="33" t="s">
        <v>45</v>
      </c>
      <c r="D52" s="68" t="s">
        <v>74</v>
      </c>
      <c r="E52" s="68" t="s">
        <v>261</v>
      </c>
      <c r="F52" s="33" t="s">
        <v>189</v>
      </c>
      <c r="G52" s="33" t="s">
        <v>324</v>
      </c>
      <c r="H52" s="35">
        <v>40335</v>
      </c>
      <c r="I52" s="36" t="s">
        <v>389</v>
      </c>
      <c r="J52" s="36" t="s">
        <v>389</v>
      </c>
      <c r="K52" s="36"/>
      <c r="L52" s="96" t="s">
        <v>366</v>
      </c>
      <c r="M52" s="37" t="s">
        <v>13</v>
      </c>
    </row>
    <row r="53" spans="1:13" ht="17.25" customHeight="1">
      <c r="A53" s="31"/>
      <c r="B53" s="32">
        <v>65</v>
      </c>
      <c r="C53" s="33" t="s">
        <v>84</v>
      </c>
      <c r="D53" s="68" t="s">
        <v>82</v>
      </c>
      <c r="E53" s="68" t="s">
        <v>17</v>
      </c>
      <c r="F53" s="33" t="s">
        <v>190</v>
      </c>
      <c r="G53" s="33" t="s">
        <v>325</v>
      </c>
      <c r="H53" s="35">
        <v>38844</v>
      </c>
      <c r="I53" s="36" t="s">
        <v>389</v>
      </c>
      <c r="J53" s="36" t="s">
        <v>389</v>
      </c>
      <c r="K53" s="36"/>
      <c r="L53" s="40" t="s">
        <v>369</v>
      </c>
      <c r="M53" s="37" t="s">
        <v>13</v>
      </c>
    </row>
    <row r="54" spans="1:13" ht="17.25" customHeight="1">
      <c r="A54" s="31"/>
      <c r="B54" s="32">
        <v>66</v>
      </c>
      <c r="C54" s="33" t="s">
        <v>51</v>
      </c>
      <c r="D54" s="68" t="s">
        <v>110</v>
      </c>
      <c r="E54" s="68" t="s">
        <v>262</v>
      </c>
      <c r="F54" s="33" t="s">
        <v>191</v>
      </c>
      <c r="G54" s="33" t="s">
        <v>326</v>
      </c>
      <c r="H54" s="35">
        <v>40194</v>
      </c>
      <c r="I54" s="36" t="s">
        <v>389</v>
      </c>
      <c r="J54" s="36" t="s">
        <v>389</v>
      </c>
      <c r="K54" s="36"/>
      <c r="L54" s="40" t="s">
        <v>372</v>
      </c>
      <c r="M54" s="37" t="s">
        <v>13</v>
      </c>
    </row>
    <row r="55" spans="1:13" ht="17.25" customHeight="1">
      <c r="A55" s="31"/>
      <c r="B55" s="32">
        <v>67</v>
      </c>
      <c r="C55" s="33" t="s">
        <v>118</v>
      </c>
      <c r="D55" s="38" t="s">
        <v>86</v>
      </c>
      <c r="E55" s="68" t="s">
        <v>263</v>
      </c>
      <c r="F55" s="33" t="s">
        <v>192</v>
      </c>
      <c r="G55" s="33" t="s">
        <v>327</v>
      </c>
      <c r="H55" s="35">
        <v>40433</v>
      </c>
      <c r="I55" s="36" t="s">
        <v>389</v>
      </c>
      <c r="J55" s="36" t="s">
        <v>389</v>
      </c>
      <c r="K55" s="36"/>
      <c r="L55" s="40" t="s">
        <v>377</v>
      </c>
      <c r="M55" s="37" t="s">
        <v>13</v>
      </c>
    </row>
    <row r="56" spans="1:13" ht="17.25" customHeight="1">
      <c r="A56" s="31"/>
      <c r="B56" s="32">
        <v>68</v>
      </c>
      <c r="C56" s="33" t="s">
        <v>119</v>
      </c>
      <c r="D56" s="38" t="s">
        <v>91</v>
      </c>
      <c r="E56" s="68" t="s">
        <v>253</v>
      </c>
      <c r="F56" s="33" t="s">
        <v>193</v>
      </c>
      <c r="G56" s="33" t="s">
        <v>328</v>
      </c>
      <c r="H56" s="35">
        <v>40983</v>
      </c>
      <c r="I56" s="36" t="s">
        <v>389</v>
      </c>
      <c r="J56" s="36" t="s">
        <v>389</v>
      </c>
      <c r="K56" s="36"/>
      <c r="L56" s="40" t="s">
        <v>376</v>
      </c>
      <c r="M56" s="37" t="s">
        <v>13</v>
      </c>
    </row>
    <row r="57" spans="1:13" ht="17.25" customHeight="1">
      <c r="A57" s="31"/>
      <c r="B57" s="32">
        <v>69</v>
      </c>
      <c r="C57" s="33" t="s">
        <v>120</v>
      </c>
      <c r="D57" s="38" t="s">
        <v>91</v>
      </c>
      <c r="E57" s="68" t="s">
        <v>264</v>
      </c>
      <c r="F57" s="33" t="s">
        <v>194</v>
      </c>
      <c r="G57" s="33" t="s">
        <v>329</v>
      </c>
      <c r="H57" s="35">
        <v>41411</v>
      </c>
      <c r="I57" s="36" t="s">
        <v>389</v>
      </c>
      <c r="J57" s="36" t="s">
        <v>389</v>
      </c>
      <c r="K57" s="36"/>
      <c r="L57" s="40" t="s">
        <v>375</v>
      </c>
      <c r="M57" s="37" t="s">
        <v>13</v>
      </c>
    </row>
    <row r="58" spans="1:13" ht="17.25" customHeight="1">
      <c r="A58" s="31"/>
      <c r="B58" s="32">
        <v>70</v>
      </c>
      <c r="C58" s="68" t="s">
        <v>80</v>
      </c>
      <c r="D58" s="69" t="s">
        <v>78</v>
      </c>
      <c r="E58" s="68" t="s">
        <v>236</v>
      </c>
      <c r="F58" s="68" t="s">
        <v>195</v>
      </c>
      <c r="G58" s="68" t="s">
        <v>330</v>
      </c>
      <c r="H58" s="70">
        <v>39782</v>
      </c>
      <c r="I58" s="36"/>
      <c r="J58" s="36" t="s">
        <v>389</v>
      </c>
      <c r="K58" s="36"/>
      <c r="L58" s="94" t="s">
        <v>394</v>
      </c>
      <c r="M58" s="37" t="s">
        <v>13</v>
      </c>
    </row>
    <row r="59" spans="1:13" ht="17.25" customHeight="1">
      <c r="A59" s="31"/>
      <c r="B59" s="32">
        <v>71</v>
      </c>
      <c r="C59" s="33" t="s">
        <v>121</v>
      </c>
      <c r="D59" s="68" t="s">
        <v>122</v>
      </c>
      <c r="E59" s="68" t="s">
        <v>265</v>
      </c>
      <c r="F59" s="33" t="s">
        <v>196</v>
      </c>
      <c r="G59" s="33" t="s">
        <v>196</v>
      </c>
      <c r="H59" s="35">
        <v>39923</v>
      </c>
      <c r="I59" s="36" t="s">
        <v>389</v>
      </c>
      <c r="J59" s="36"/>
      <c r="K59" s="36"/>
      <c r="L59" s="40" t="s">
        <v>374</v>
      </c>
      <c r="M59" s="37" t="s">
        <v>13</v>
      </c>
    </row>
    <row r="60" spans="1:13" ht="17.25" customHeight="1">
      <c r="A60" s="31"/>
      <c r="B60" s="32">
        <v>72</v>
      </c>
      <c r="C60" s="65" t="s">
        <v>123</v>
      </c>
      <c r="D60" s="68" t="s">
        <v>124</v>
      </c>
      <c r="E60" s="67" t="s">
        <v>266</v>
      </c>
      <c r="F60" s="65" t="s">
        <v>197</v>
      </c>
      <c r="G60" s="65" t="s">
        <v>331</v>
      </c>
      <c r="H60" s="66">
        <v>41109</v>
      </c>
      <c r="I60" s="36" t="s">
        <v>389</v>
      </c>
      <c r="J60" s="36" t="s">
        <v>389</v>
      </c>
      <c r="K60" s="36"/>
      <c r="L60" s="96" t="s">
        <v>382</v>
      </c>
      <c r="M60" s="37" t="s">
        <v>13</v>
      </c>
    </row>
    <row r="61" spans="1:13" ht="17.25" customHeight="1">
      <c r="A61" s="31"/>
      <c r="B61" s="32">
        <v>73</v>
      </c>
      <c r="C61" s="33" t="s">
        <v>49</v>
      </c>
      <c r="D61" s="38" t="s">
        <v>74</v>
      </c>
      <c r="E61" s="68" t="s">
        <v>267</v>
      </c>
      <c r="F61" s="33" t="s">
        <v>198</v>
      </c>
      <c r="G61" s="33" t="s">
        <v>332</v>
      </c>
      <c r="H61" s="35">
        <v>42215</v>
      </c>
      <c r="I61" s="36" t="s">
        <v>389</v>
      </c>
      <c r="J61" s="36" t="s">
        <v>389</v>
      </c>
      <c r="K61" s="36"/>
      <c r="L61" s="40" t="s">
        <v>380</v>
      </c>
      <c r="M61" s="37" t="s">
        <v>13</v>
      </c>
    </row>
    <row r="62" spans="1:13" ht="17.25" customHeight="1">
      <c r="A62" s="31"/>
      <c r="B62" s="32">
        <v>74</v>
      </c>
      <c r="C62" s="33" t="s">
        <v>45</v>
      </c>
      <c r="D62" s="38" t="s">
        <v>74</v>
      </c>
      <c r="E62" s="68" t="s">
        <v>261</v>
      </c>
      <c r="F62" s="33" t="s">
        <v>199</v>
      </c>
      <c r="G62" s="33" t="s">
        <v>333</v>
      </c>
      <c r="H62" s="35">
        <v>41011</v>
      </c>
      <c r="I62" s="36" t="s">
        <v>389</v>
      </c>
      <c r="J62" s="36" t="s">
        <v>389</v>
      </c>
      <c r="K62" s="36"/>
      <c r="L62" s="40" t="s">
        <v>373</v>
      </c>
      <c r="M62" s="37" t="s">
        <v>13</v>
      </c>
    </row>
    <row r="63" spans="1:13" ht="17.25" customHeight="1">
      <c r="A63" s="31"/>
      <c r="B63" s="32">
        <v>75</v>
      </c>
      <c r="C63" s="33" t="s">
        <v>116</v>
      </c>
      <c r="D63" s="34" t="s">
        <v>91</v>
      </c>
      <c r="E63" s="68" t="s">
        <v>255</v>
      </c>
      <c r="F63" s="33" t="s">
        <v>200</v>
      </c>
      <c r="G63" s="33" t="s">
        <v>334</v>
      </c>
      <c r="H63" s="35">
        <v>38347</v>
      </c>
      <c r="I63" s="36" t="s">
        <v>389</v>
      </c>
      <c r="J63" s="36" t="s">
        <v>389</v>
      </c>
      <c r="K63" s="36"/>
      <c r="L63" s="40" t="s">
        <v>376</v>
      </c>
      <c r="M63" s="37" t="s">
        <v>13</v>
      </c>
    </row>
    <row r="64" spans="1:13" ht="17.25" customHeight="1">
      <c r="A64" s="31"/>
      <c r="B64" s="32">
        <v>76</v>
      </c>
      <c r="C64" s="33" t="s">
        <v>57</v>
      </c>
      <c r="D64" s="68" t="s">
        <v>74</v>
      </c>
      <c r="E64" s="68" t="s">
        <v>268</v>
      </c>
      <c r="F64" s="33" t="s">
        <v>42</v>
      </c>
      <c r="G64" s="33" t="s">
        <v>335</v>
      </c>
      <c r="H64" s="35">
        <v>38953</v>
      </c>
      <c r="I64" s="36" t="s">
        <v>389</v>
      </c>
      <c r="J64" s="36" t="s">
        <v>389</v>
      </c>
      <c r="K64" s="36"/>
      <c r="L64" s="40" t="s">
        <v>366</v>
      </c>
      <c r="M64" s="37" t="s">
        <v>13</v>
      </c>
    </row>
    <row r="65" spans="1:13" ht="17.25" customHeight="1">
      <c r="A65" s="31"/>
      <c r="B65" s="32">
        <v>77</v>
      </c>
      <c r="C65" s="33" t="s">
        <v>125</v>
      </c>
      <c r="D65" s="38" t="s">
        <v>91</v>
      </c>
      <c r="E65" s="68" t="s">
        <v>253</v>
      </c>
      <c r="F65" s="33" t="s">
        <v>201</v>
      </c>
      <c r="G65" s="33" t="s">
        <v>336</v>
      </c>
      <c r="H65" s="35">
        <v>40094</v>
      </c>
      <c r="I65" s="36" t="s">
        <v>389</v>
      </c>
      <c r="J65" s="36" t="s">
        <v>389</v>
      </c>
      <c r="K65" s="36"/>
      <c r="L65" s="40" t="s">
        <v>383</v>
      </c>
      <c r="M65" s="37" t="s">
        <v>12</v>
      </c>
    </row>
    <row r="66" spans="1:13" ht="17.25" customHeight="1">
      <c r="A66" s="31"/>
      <c r="B66" s="32">
        <v>78</v>
      </c>
      <c r="C66" s="33" t="s">
        <v>126</v>
      </c>
      <c r="D66" s="68" t="s">
        <v>74</v>
      </c>
      <c r="E66" s="68" t="s">
        <v>241</v>
      </c>
      <c r="F66" s="33" t="s">
        <v>202</v>
      </c>
      <c r="G66" s="33" t="s">
        <v>337</v>
      </c>
      <c r="H66" s="35">
        <v>40552</v>
      </c>
      <c r="I66" s="36" t="s">
        <v>389</v>
      </c>
      <c r="J66" s="36" t="s">
        <v>389</v>
      </c>
      <c r="K66" s="36"/>
      <c r="L66" s="40" t="s">
        <v>373</v>
      </c>
      <c r="M66" s="37" t="s">
        <v>12</v>
      </c>
    </row>
    <row r="67" spans="1:13" ht="17.25" customHeight="1">
      <c r="A67" s="31"/>
      <c r="B67" s="32">
        <v>79</v>
      </c>
      <c r="C67" s="33" t="s">
        <v>127</v>
      </c>
      <c r="D67" s="38" t="s">
        <v>124</v>
      </c>
      <c r="E67" s="68" t="s">
        <v>17</v>
      </c>
      <c r="F67" s="33" t="s">
        <v>203</v>
      </c>
      <c r="G67" s="33" t="s">
        <v>338</v>
      </c>
      <c r="H67" s="35">
        <v>41397</v>
      </c>
      <c r="I67" s="36" t="s">
        <v>389</v>
      </c>
      <c r="J67" s="36" t="s">
        <v>389</v>
      </c>
      <c r="K67" s="36"/>
      <c r="L67" s="40" t="s">
        <v>382</v>
      </c>
      <c r="M67" s="37" t="s">
        <v>12</v>
      </c>
    </row>
    <row r="68" spans="1:13" ht="17.25" customHeight="1">
      <c r="A68" s="31"/>
      <c r="B68" s="32">
        <v>80</v>
      </c>
      <c r="C68" s="33" t="s">
        <v>83</v>
      </c>
      <c r="D68" s="38" t="s">
        <v>82</v>
      </c>
      <c r="E68" s="68" t="s">
        <v>238</v>
      </c>
      <c r="F68" s="33" t="s">
        <v>204</v>
      </c>
      <c r="G68" s="33" t="s">
        <v>339</v>
      </c>
      <c r="H68" s="35">
        <v>40129</v>
      </c>
      <c r="I68" s="36" t="s">
        <v>389</v>
      </c>
      <c r="J68" s="36" t="s">
        <v>389</v>
      </c>
      <c r="K68" s="36"/>
      <c r="L68" s="40" t="s">
        <v>369</v>
      </c>
      <c r="M68" s="37" t="s">
        <v>12</v>
      </c>
    </row>
    <row r="69" spans="1:13" ht="17.25" customHeight="1">
      <c r="A69" s="31"/>
      <c r="B69" s="32">
        <v>81</v>
      </c>
      <c r="C69" s="33" t="s">
        <v>128</v>
      </c>
      <c r="D69" s="38" t="s">
        <v>82</v>
      </c>
      <c r="E69" s="68" t="s">
        <v>269</v>
      </c>
      <c r="F69" s="33" t="s">
        <v>205</v>
      </c>
      <c r="G69" s="33" t="s">
        <v>340</v>
      </c>
      <c r="H69" s="35">
        <v>40128</v>
      </c>
      <c r="I69" s="36" t="s">
        <v>389</v>
      </c>
      <c r="J69" s="36" t="s">
        <v>389</v>
      </c>
      <c r="K69" s="36"/>
      <c r="L69" s="40" t="s">
        <v>369</v>
      </c>
      <c r="M69" s="37" t="s">
        <v>12</v>
      </c>
    </row>
    <row r="70" spans="1:13" ht="17.25" customHeight="1">
      <c r="A70" s="31"/>
      <c r="B70" s="32">
        <v>82</v>
      </c>
      <c r="C70" s="33" t="s">
        <v>111</v>
      </c>
      <c r="D70" s="38" t="s">
        <v>91</v>
      </c>
      <c r="E70" s="68" t="s">
        <v>255</v>
      </c>
      <c r="F70" s="33" t="s">
        <v>206</v>
      </c>
      <c r="G70" s="33" t="s">
        <v>341</v>
      </c>
      <c r="H70" s="35">
        <v>39605</v>
      </c>
      <c r="I70" s="36" t="s">
        <v>389</v>
      </c>
      <c r="J70" s="36" t="s">
        <v>389</v>
      </c>
      <c r="K70" s="36"/>
      <c r="L70" s="40" t="s">
        <v>383</v>
      </c>
      <c r="M70" s="37" t="s">
        <v>12</v>
      </c>
    </row>
    <row r="71" spans="1:13" ht="17.25" customHeight="1">
      <c r="A71" s="31"/>
      <c r="B71" s="32">
        <v>83</v>
      </c>
      <c r="C71" s="33" t="s">
        <v>129</v>
      </c>
      <c r="D71" s="34" t="s">
        <v>91</v>
      </c>
      <c r="E71" s="33" t="s">
        <v>238</v>
      </c>
      <c r="F71" s="33" t="s">
        <v>207</v>
      </c>
      <c r="G71" s="33" t="s">
        <v>342</v>
      </c>
      <c r="H71" s="35">
        <v>39432</v>
      </c>
      <c r="I71" s="36" t="s">
        <v>389</v>
      </c>
      <c r="J71" s="36"/>
      <c r="K71" s="36"/>
      <c r="L71" s="40" t="s">
        <v>408</v>
      </c>
      <c r="M71" s="37" t="s">
        <v>12</v>
      </c>
    </row>
    <row r="72" spans="1:13" ht="17.25" customHeight="1">
      <c r="A72" s="31"/>
      <c r="B72" s="32">
        <v>84</v>
      </c>
      <c r="C72" s="33" t="s">
        <v>8</v>
      </c>
      <c r="D72" s="38" t="s">
        <v>88</v>
      </c>
      <c r="E72" s="68" t="s">
        <v>270</v>
      </c>
      <c r="F72" s="33" t="s">
        <v>208</v>
      </c>
      <c r="G72" s="33" t="s">
        <v>343</v>
      </c>
      <c r="H72" s="35">
        <v>38364</v>
      </c>
      <c r="I72" s="36" t="s">
        <v>389</v>
      </c>
      <c r="J72" s="36" t="s">
        <v>389</v>
      </c>
      <c r="K72" s="36"/>
      <c r="L72" s="40" t="s">
        <v>374</v>
      </c>
      <c r="M72" s="37" t="s">
        <v>9</v>
      </c>
    </row>
    <row r="73" spans="1:13" ht="17.25" customHeight="1">
      <c r="A73" s="31"/>
      <c r="B73" s="32">
        <v>85</v>
      </c>
      <c r="C73" s="33" t="s">
        <v>130</v>
      </c>
      <c r="D73" s="68" t="s">
        <v>91</v>
      </c>
      <c r="E73" s="68" t="s">
        <v>271</v>
      </c>
      <c r="F73" s="33" t="s">
        <v>209</v>
      </c>
      <c r="G73" s="33" t="s">
        <v>344</v>
      </c>
      <c r="H73" s="35">
        <v>40035</v>
      </c>
      <c r="I73" s="36" t="s">
        <v>389</v>
      </c>
      <c r="J73" s="36" t="s">
        <v>389</v>
      </c>
      <c r="K73" s="36"/>
      <c r="L73" s="40" t="s">
        <v>381</v>
      </c>
      <c r="M73" s="37" t="s">
        <v>9</v>
      </c>
    </row>
    <row r="74" spans="1:13" ht="17.25" customHeight="1">
      <c r="A74" s="31"/>
      <c r="B74" s="32">
        <v>86</v>
      </c>
      <c r="C74" s="33" t="s">
        <v>131</v>
      </c>
      <c r="D74" s="68" t="s">
        <v>132</v>
      </c>
      <c r="E74" s="68" t="s">
        <v>272</v>
      </c>
      <c r="F74" s="33" t="s">
        <v>210</v>
      </c>
      <c r="G74" s="33" t="s">
        <v>345</v>
      </c>
      <c r="H74" s="35">
        <v>40641</v>
      </c>
      <c r="I74" s="36" t="s">
        <v>389</v>
      </c>
      <c r="J74" s="36" t="s">
        <v>389</v>
      </c>
      <c r="K74" s="36"/>
      <c r="L74" s="40" t="s">
        <v>384</v>
      </c>
      <c r="M74" s="37" t="s">
        <v>9</v>
      </c>
    </row>
    <row r="75" spans="1:13" ht="17.25" customHeight="1">
      <c r="A75" s="31"/>
      <c r="B75" s="32">
        <v>87</v>
      </c>
      <c r="C75" s="33" t="s">
        <v>57</v>
      </c>
      <c r="D75" s="65" t="s">
        <v>74</v>
      </c>
      <c r="E75" s="68" t="s">
        <v>240</v>
      </c>
      <c r="F75" s="33" t="s">
        <v>211</v>
      </c>
      <c r="G75" s="33" t="s">
        <v>346</v>
      </c>
      <c r="H75" s="35">
        <v>40987</v>
      </c>
      <c r="I75" s="36" t="s">
        <v>389</v>
      </c>
      <c r="J75" s="36" t="s">
        <v>389</v>
      </c>
      <c r="K75" s="36"/>
      <c r="L75" s="94" t="s">
        <v>385</v>
      </c>
      <c r="M75" s="37" t="s">
        <v>9</v>
      </c>
    </row>
    <row r="76" spans="1:13" ht="17.25" customHeight="1">
      <c r="A76" s="31"/>
      <c r="B76" s="32">
        <v>88</v>
      </c>
      <c r="C76" s="33" t="s">
        <v>133</v>
      </c>
      <c r="D76" s="68" t="s">
        <v>91</v>
      </c>
      <c r="E76" s="68" t="s">
        <v>273</v>
      </c>
      <c r="F76" s="33" t="s">
        <v>212</v>
      </c>
      <c r="G76" s="33" t="s">
        <v>347</v>
      </c>
      <c r="H76" s="35">
        <v>41251</v>
      </c>
      <c r="I76" s="36" t="s">
        <v>389</v>
      </c>
      <c r="J76" s="36" t="s">
        <v>389</v>
      </c>
      <c r="K76" s="36"/>
      <c r="L76" s="94" t="s">
        <v>383</v>
      </c>
      <c r="M76" s="37" t="s">
        <v>9</v>
      </c>
    </row>
    <row r="77" spans="1:13" ht="17.25" customHeight="1">
      <c r="A77" s="31"/>
      <c r="B77" s="32">
        <v>89</v>
      </c>
      <c r="C77" s="65" t="s">
        <v>134</v>
      </c>
      <c r="D77" s="68" t="s">
        <v>135</v>
      </c>
      <c r="E77" s="68" t="s">
        <v>241</v>
      </c>
      <c r="F77" s="65" t="s">
        <v>213</v>
      </c>
      <c r="G77" s="65" t="s">
        <v>213</v>
      </c>
      <c r="H77" s="66" t="s">
        <v>386</v>
      </c>
      <c r="I77" s="36" t="s">
        <v>389</v>
      </c>
      <c r="J77" s="36" t="s">
        <v>389</v>
      </c>
      <c r="K77" s="36"/>
      <c r="L77" s="40" t="s">
        <v>379</v>
      </c>
      <c r="M77" s="37" t="s">
        <v>9</v>
      </c>
    </row>
    <row r="78" spans="1:13" ht="17.25" customHeight="1">
      <c r="A78" s="31"/>
      <c r="B78" s="32">
        <v>90</v>
      </c>
      <c r="C78" s="33" t="s">
        <v>136</v>
      </c>
      <c r="D78" s="38" t="s">
        <v>132</v>
      </c>
      <c r="E78" s="68" t="s">
        <v>241</v>
      </c>
      <c r="F78" s="33" t="s">
        <v>214</v>
      </c>
      <c r="G78" s="33" t="s">
        <v>214</v>
      </c>
      <c r="H78" s="35">
        <v>39988</v>
      </c>
      <c r="I78" s="36" t="s">
        <v>389</v>
      </c>
      <c r="J78" s="36" t="s">
        <v>389</v>
      </c>
      <c r="K78" s="36"/>
      <c r="L78" s="40" t="s">
        <v>384</v>
      </c>
      <c r="M78" s="37" t="s">
        <v>9</v>
      </c>
    </row>
    <row r="79" spans="1:13" ht="17.25" customHeight="1">
      <c r="A79" s="31"/>
      <c r="B79" s="32">
        <v>91</v>
      </c>
      <c r="C79" s="33" t="s">
        <v>106</v>
      </c>
      <c r="D79" s="68" t="s">
        <v>91</v>
      </c>
      <c r="E79" s="68" t="s">
        <v>255</v>
      </c>
      <c r="F79" s="33" t="s">
        <v>215</v>
      </c>
      <c r="G79" s="33" t="s">
        <v>348</v>
      </c>
      <c r="H79" s="35">
        <v>39456</v>
      </c>
      <c r="I79" s="36" t="s">
        <v>389</v>
      </c>
      <c r="J79" s="36"/>
      <c r="K79" s="36"/>
      <c r="L79" s="40" t="s">
        <v>378</v>
      </c>
      <c r="M79" s="37" t="s">
        <v>9</v>
      </c>
    </row>
    <row r="80" spans="1:13" ht="17.25" customHeight="1">
      <c r="A80" s="31"/>
      <c r="B80" s="32">
        <v>92</v>
      </c>
      <c r="C80" s="33" t="s">
        <v>137</v>
      </c>
      <c r="D80" s="68" t="s">
        <v>82</v>
      </c>
      <c r="E80" s="68" t="s">
        <v>274</v>
      </c>
      <c r="F80" s="33" t="s">
        <v>216</v>
      </c>
      <c r="G80" s="33" t="s">
        <v>349</v>
      </c>
      <c r="H80" s="35">
        <v>39946</v>
      </c>
      <c r="I80" s="36" t="s">
        <v>389</v>
      </c>
      <c r="J80" s="36" t="s">
        <v>389</v>
      </c>
      <c r="K80" s="36"/>
      <c r="L80" s="40" t="s">
        <v>369</v>
      </c>
      <c r="M80" s="37" t="s">
        <v>9</v>
      </c>
    </row>
    <row r="81" spans="1:13" ht="17.25" customHeight="1">
      <c r="A81" s="31"/>
      <c r="B81" s="32">
        <v>93</v>
      </c>
      <c r="C81" s="33" t="s">
        <v>138</v>
      </c>
      <c r="D81" s="38" t="s">
        <v>86</v>
      </c>
      <c r="E81" s="68" t="s">
        <v>275</v>
      </c>
      <c r="F81" s="33" t="s">
        <v>217</v>
      </c>
      <c r="G81" s="33" t="s">
        <v>350</v>
      </c>
      <c r="H81" s="35">
        <v>41078</v>
      </c>
      <c r="I81" s="36" t="s">
        <v>389</v>
      </c>
      <c r="J81" s="36" t="s">
        <v>389</v>
      </c>
      <c r="K81" s="36"/>
      <c r="L81" s="40" t="s">
        <v>372</v>
      </c>
      <c r="M81" s="37" t="s">
        <v>9</v>
      </c>
    </row>
    <row r="82" spans="1:13" ht="17.25" customHeight="1">
      <c r="A82" s="31"/>
      <c r="B82" s="32">
        <v>94</v>
      </c>
      <c r="C82" s="33" t="s">
        <v>400</v>
      </c>
      <c r="D82" s="38" t="s">
        <v>74</v>
      </c>
      <c r="E82" s="68" t="s">
        <v>47</v>
      </c>
      <c r="F82" s="33" t="s">
        <v>218</v>
      </c>
      <c r="G82" s="33" t="s">
        <v>351</v>
      </c>
      <c r="H82" s="35">
        <v>40047</v>
      </c>
      <c r="I82" s="36" t="s">
        <v>389</v>
      </c>
      <c r="J82" s="36" t="s">
        <v>389</v>
      </c>
      <c r="K82" s="36"/>
      <c r="L82" s="94" t="s">
        <v>385</v>
      </c>
      <c r="M82" s="37" t="s">
        <v>9</v>
      </c>
    </row>
    <row r="83" spans="1:13" ht="17.25" customHeight="1">
      <c r="A83" s="31"/>
      <c r="B83" s="32">
        <v>95</v>
      </c>
      <c r="C83" s="33" t="s">
        <v>139</v>
      </c>
      <c r="D83" s="38" t="s">
        <v>74</v>
      </c>
      <c r="E83" s="68" t="s">
        <v>276</v>
      </c>
      <c r="F83" s="33" t="s">
        <v>219</v>
      </c>
      <c r="G83" s="33" t="s">
        <v>352</v>
      </c>
      <c r="H83" s="35">
        <v>40101</v>
      </c>
      <c r="I83" s="36"/>
      <c r="J83" s="36" t="s">
        <v>389</v>
      </c>
      <c r="K83" s="36"/>
      <c r="L83" s="40" t="s">
        <v>385</v>
      </c>
      <c r="M83" s="37" t="s">
        <v>9</v>
      </c>
    </row>
    <row r="84" spans="1:13" ht="17.25" customHeight="1">
      <c r="A84" s="31"/>
      <c r="B84" s="32">
        <v>96</v>
      </c>
      <c r="C84" s="33" t="s">
        <v>116</v>
      </c>
      <c r="D84" s="68" t="s">
        <v>91</v>
      </c>
      <c r="E84" s="68" t="s">
        <v>240</v>
      </c>
      <c r="F84" s="33" t="s">
        <v>220</v>
      </c>
      <c r="G84" s="33" t="s">
        <v>353</v>
      </c>
      <c r="H84" s="35">
        <v>39499</v>
      </c>
      <c r="I84" s="36" t="s">
        <v>389</v>
      </c>
      <c r="J84" s="36" t="s">
        <v>389</v>
      </c>
      <c r="K84" s="36"/>
      <c r="L84" s="40" t="s">
        <v>381</v>
      </c>
      <c r="M84" s="37" t="s">
        <v>9</v>
      </c>
    </row>
    <row r="85" spans="1:13" ht="17.25" customHeight="1">
      <c r="A85" s="31"/>
      <c r="B85" s="32">
        <v>97</v>
      </c>
      <c r="C85" s="33" t="s">
        <v>134</v>
      </c>
      <c r="D85" s="38" t="s">
        <v>140</v>
      </c>
      <c r="E85" s="68" t="s">
        <v>277</v>
      </c>
      <c r="F85" s="33" t="s">
        <v>221</v>
      </c>
      <c r="G85" s="33" t="s">
        <v>354</v>
      </c>
      <c r="H85" s="35">
        <v>40289</v>
      </c>
      <c r="I85" s="36" t="s">
        <v>389</v>
      </c>
      <c r="J85" s="36" t="s">
        <v>389</v>
      </c>
      <c r="K85" s="36"/>
      <c r="L85" s="40" t="s">
        <v>379</v>
      </c>
      <c r="M85" s="37" t="s">
        <v>9</v>
      </c>
    </row>
    <row r="86" spans="1:13" ht="17.25" customHeight="1">
      <c r="A86" s="31"/>
      <c r="B86" s="32">
        <v>98</v>
      </c>
      <c r="C86" s="33" t="s">
        <v>56</v>
      </c>
      <c r="D86" s="38" t="s">
        <v>74</v>
      </c>
      <c r="E86" s="68" t="s">
        <v>278</v>
      </c>
      <c r="F86" s="33" t="s">
        <v>222</v>
      </c>
      <c r="G86" s="33" t="s">
        <v>355</v>
      </c>
      <c r="H86" s="35">
        <v>40651</v>
      </c>
      <c r="I86" s="36" t="s">
        <v>389</v>
      </c>
      <c r="J86" s="36" t="s">
        <v>389</v>
      </c>
      <c r="K86" s="36"/>
      <c r="L86" s="40" t="s">
        <v>385</v>
      </c>
      <c r="M86" s="37" t="s">
        <v>9</v>
      </c>
    </row>
    <row r="87" spans="1:13" ht="17.25" customHeight="1">
      <c r="A87" s="31"/>
      <c r="B87" s="32">
        <v>99</v>
      </c>
      <c r="C87" s="33" t="s">
        <v>141</v>
      </c>
      <c r="D87" s="38" t="s">
        <v>74</v>
      </c>
      <c r="E87" s="68" t="s">
        <v>279</v>
      </c>
      <c r="F87" s="33" t="s">
        <v>194</v>
      </c>
      <c r="G87" s="33" t="s">
        <v>356</v>
      </c>
      <c r="H87" s="35">
        <v>39833</v>
      </c>
      <c r="I87" s="36" t="s">
        <v>389</v>
      </c>
      <c r="J87" s="36" t="s">
        <v>389</v>
      </c>
      <c r="K87" s="36"/>
      <c r="L87" s="40" t="s">
        <v>373</v>
      </c>
      <c r="M87" s="37" t="s">
        <v>9</v>
      </c>
    </row>
    <row r="88" spans="1:13" ht="17.25" customHeight="1">
      <c r="A88" s="31"/>
      <c r="B88" s="32">
        <v>100</v>
      </c>
      <c r="C88" s="33" t="s">
        <v>142</v>
      </c>
      <c r="D88" s="38" t="s">
        <v>143</v>
      </c>
      <c r="E88" s="68" t="s">
        <v>280</v>
      </c>
      <c r="F88" s="33" t="s">
        <v>223</v>
      </c>
      <c r="G88" s="33" t="s">
        <v>357</v>
      </c>
      <c r="H88" s="35">
        <v>40248</v>
      </c>
      <c r="I88" s="36"/>
      <c r="J88" s="36" t="s">
        <v>389</v>
      </c>
      <c r="K88" s="36"/>
      <c r="L88" s="40" t="s">
        <v>405</v>
      </c>
      <c r="M88" s="37" t="s">
        <v>9</v>
      </c>
    </row>
    <row r="89" spans="1:13" ht="17.25" customHeight="1">
      <c r="A89" s="31"/>
      <c r="B89" s="32">
        <v>101</v>
      </c>
      <c r="C89" s="33" t="s">
        <v>131</v>
      </c>
      <c r="D89" s="34" t="s">
        <v>132</v>
      </c>
      <c r="E89" s="33" t="s">
        <v>241</v>
      </c>
      <c r="F89" s="33" t="s">
        <v>224</v>
      </c>
      <c r="G89" s="33" t="s">
        <v>358</v>
      </c>
      <c r="H89" s="35">
        <v>38913</v>
      </c>
      <c r="I89" s="36" t="s">
        <v>389</v>
      </c>
      <c r="J89" s="36" t="s">
        <v>389</v>
      </c>
      <c r="K89" s="36"/>
      <c r="L89" s="40" t="s">
        <v>384</v>
      </c>
      <c r="M89" s="37" t="s">
        <v>9</v>
      </c>
    </row>
    <row r="90" spans="1:13" ht="17.25" customHeight="1">
      <c r="A90" s="31"/>
      <c r="B90" s="32">
        <v>102</v>
      </c>
      <c r="C90" s="33" t="s">
        <v>144</v>
      </c>
      <c r="D90" s="38" t="s">
        <v>91</v>
      </c>
      <c r="E90" s="68" t="s">
        <v>281</v>
      </c>
      <c r="F90" s="33" t="s">
        <v>225</v>
      </c>
      <c r="G90" s="33" t="s">
        <v>359</v>
      </c>
      <c r="H90" s="35">
        <v>41411</v>
      </c>
      <c r="I90" s="36" t="s">
        <v>389</v>
      </c>
      <c r="J90" s="36" t="s">
        <v>389</v>
      </c>
      <c r="K90" s="36"/>
      <c r="L90" s="40" t="s">
        <v>375</v>
      </c>
      <c r="M90" s="37" t="s">
        <v>9</v>
      </c>
    </row>
    <row r="91" spans="1:13" ht="17.25" customHeight="1">
      <c r="A91" s="31"/>
      <c r="B91" s="32">
        <v>103</v>
      </c>
      <c r="C91" s="33" t="s">
        <v>136</v>
      </c>
      <c r="D91" s="68" t="s">
        <v>132</v>
      </c>
      <c r="E91" s="68" t="s">
        <v>241</v>
      </c>
      <c r="F91" s="33" t="s">
        <v>226</v>
      </c>
      <c r="G91" s="33" t="s">
        <v>226</v>
      </c>
      <c r="H91" s="35" t="s">
        <v>387</v>
      </c>
      <c r="I91" s="36" t="s">
        <v>389</v>
      </c>
      <c r="J91" s="36" t="s">
        <v>389</v>
      </c>
      <c r="K91" s="36"/>
      <c r="L91" s="40" t="s">
        <v>384</v>
      </c>
      <c r="M91" s="37" t="s">
        <v>9</v>
      </c>
    </row>
    <row r="92" spans="1:13" ht="17.25" customHeight="1">
      <c r="A92" s="31"/>
      <c r="B92" s="32">
        <v>104</v>
      </c>
      <c r="C92" s="33" t="s">
        <v>57</v>
      </c>
      <c r="D92" s="68" t="s">
        <v>74</v>
      </c>
      <c r="E92" s="68" t="s">
        <v>240</v>
      </c>
      <c r="F92" s="33" t="s">
        <v>227</v>
      </c>
      <c r="G92" s="33" t="s">
        <v>360</v>
      </c>
      <c r="H92" s="35">
        <v>39793</v>
      </c>
      <c r="I92" s="36" t="s">
        <v>389</v>
      </c>
      <c r="J92" s="36" t="s">
        <v>389</v>
      </c>
      <c r="K92" s="36"/>
      <c r="L92" s="40" t="s">
        <v>380</v>
      </c>
      <c r="M92" s="37" t="s">
        <v>9</v>
      </c>
    </row>
    <row r="93" spans="1:13" ht="17.25" customHeight="1">
      <c r="A93" s="31"/>
      <c r="B93" s="32">
        <v>105</v>
      </c>
      <c r="C93" s="33" t="s">
        <v>108</v>
      </c>
      <c r="D93" s="65" t="s">
        <v>97</v>
      </c>
      <c r="E93" s="68" t="s">
        <v>252</v>
      </c>
      <c r="F93" s="33" t="s">
        <v>228</v>
      </c>
      <c r="G93" s="33" t="s">
        <v>361</v>
      </c>
      <c r="H93" s="35" t="s">
        <v>388</v>
      </c>
      <c r="I93" s="36" t="s">
        <v>389</v>
      </c>
      <c r="J93" s="36" t="s">
        <v>389</v>
      </c>
      <c r="K93" s="36"/>
      <c r="L93" s="94" t="s">
        <v>379</v>
      </c>
      <c r="M93" s="37" t="s">
        <v>9</v>
      </c>
    </row>
    <row r="94" spans="1:13" ht="17.25" customHeight="1">
      <c r="A94" s="31"/>
      <c r="B94" s="32">
        <v>106</v>
      </c>
      <c r="C94" s="33" t="s">
        <v>145</v>
      </c>
      <c r="D94" s="68" t="s">
        <v>124</v>
      </c>
      <c r="E94" s="68" t="s">
        <v>282</v>
      </c>
      <c r="F94" s="33" t="s">
        <v>229</v>
      </c>
      <c r="G94" s="33" t="s">
        <v>362</v>
      </c>
      <c r="H94" s="35">
        <v>40289</v>
      </c>
      <c r="I94" s="36" t="s">
        <v>389</v>
      </c>
      <c r="J94" s="36" t="s">
        <v>389</v>
      </c>
      <c r="K94" s="36"/>
      <c r="L94" s="94" t="s">
        <v>382</v>
      </c>
      <c r="M94" s="37" t="s">
        <v>9</v>
      </c>
    </row>
    <row r="95" spans="1:13" ht="17.25" customHeight="1">
      <c r="A95" s="31"/>
      <c r="B95" s="32">
        <v>107</v>
      </c>
      <c r="C95" s="65" t="s">
        <v>130</v>
      </c>
      <c r="D95" s="68" t="s">
        <v>91</v>
      </c>
      <c r="E95" s="68" t="s">
        <v>283</v>
      </c>
      <c r="F95" s="65" t="s">
        <v>230</v>
      </c>
      <c r="G95" s="65" t="s">
        <v>363</v>
      </c>
      <c r="H95" s="66">
        <v>39219</v>
      </c>
      <c r="I95" s="36" t="s">
        <v>389</v>
      </c>
      <c r="J95" s="36" t="s">
        <v>389</v>
      </c>
      <c r="K95" s="36"/>
      <c r="L95" s="40" t="s">
        <v>378</v>
      </c>
      <c r="M95" s="37" t="s">
        <v>9</v>
      </c>
    </row>
    <row r="96" spans="1:13" ht="17.25" customHeight="1">
      <c r="A96" s="31"/>
      <c r="B96" s="32">
        <v>108</v>
      </c>
      <c r="C96" s="33" t="s">
        <v>133</v>
      </c>
      <c r="D96" s="38" t="s">
        <v>91</v>
      </c>
      <c r="E96" s="68" t="s">
        <v>284</v>
      </c>
      <c r="F96" s="33" t="s">
        <v>231</v>
      </c>
      <c r="G96" s="33" t="s">
        <v>364</v>
      </c>
      <c r="H96" s="35">
        <v>39519</v>
      </c>
      <c r="I96" s="36" t="s">
        <v>389</v>
      </c>
      <c r="J96" s="36" t="s">
        <v>389</v>
      </c>
      <c r="K96" s="36"/>
      <c r="L96" s="40" t="s">
        <v>378</v>
      </c>
      <c r="M96" s="37" t="s">
        <v>9</v>
      </c>
    </row>
    <row r="97" spans="1:13" ht="17.25" customHeight="1">
      <c r="A97" s="31"/>
      <c r="B97" s="32"/>
      <c r="C97" s="33"/>
      <c r="D97" s="34"/>
      <c r="E97" s="33"/>
      <c r="F97" s="33"/>
      <c r="G97" s="33"/>
      <c r="H97" s="35"/>
      <c r="I97" s="40"/>
      <c r="J97" s="40"/>
      <c r="K97" s="40"/>
      <c r="L97" s="40"/>
      <c r="M97" s="37"/>
    </row>
    <row r="99" ht="17.25" customHeight="1">
      <c r="C99" s="79"/>
    </row>
    <row r="100" spans="3:13" ht="17.25" customHeight="1">
      <c r="C100" s="79"/>
      <c r="D100" s="79"/>
      <c r="F100" s="79"/>
      <c r="G100" s="79"/>
      <c r="H100" s="79"/>
      <c r="L100" s="6"/>
      <c r="M100" s="19"/>
    </row>
    <row r="101" spans="3:13" ht="17.25" customHeight="1">
      <c r="C101" s="79"/>
      <c r="D101" s="79"/>
      <c r="F101" s="79"/>
      <c r="G101" s="79"/>
      <c r="H101" s="79"/>
      <c r="L101" s="6"/>
      <c r="M101" s="19"/>
    </row>
    <row r="102" spans="3:13" ht="17.25" customHeight="1">
      <c r="C102" s="80"/>
      <c r="D102" s="79"/>
      <c r="F102" s="80"/>
      <c r="G102" s="80"/>
      <c r="H102" s="79"/>
      <c r="L102" s="6"/>
      <c r="M102" s="19"/>
    </row>
    <row r="103" spans="2:13" ht="17.25" customHeight="1">
      <c r="B103" s="81"/>
      <c r="C103" s="82"/>
      <c r="E103" s="81"/>
      <c r="F103" s="82"/>
      <c r="G103" s="82"/>
      <c r="H103" s="6"/>
      <c r="L103" s="6"/>
      <c r="M103" s="19"/>
    </row>
    <row r="104" spans="3:13" ht="11.25" customHeight="1">
      <c r="C104" s="15"/>
      <c r="F104" s="82"/>
      <c r="G104" s="82"/>
      <c r="H104" s="6"/>
      <c r="L104" s="6"/>
      <c r="M104" s="19"/>
    </row>
    <row r="105" spans="2:3" ht="10.5">
      <c r="B105" s="83"/>
      <c r="C105" s="84"/>
    </row>
    <row r="106" spans="2:13" ht="10.5">
      <c r="B106" s="85"/>
      <c r="C106" s="84"/>
      <c r="F106" s="84"/>
      <c r="G106" s="84"/>
      <c r="H106" s="6"/>
      <c r="L106" s="6"/>
      <c r="M106" s="19"/>
    </row>
    <row r="107" spans="2:13" ht="10.5">
      <c r="B107" s="85"/>
      <c r="C107" s="86"/>
      <c r="F107" s="86"/>
      <c r="G107" s="86"/>
      <c r="H107" s="6"/>
      <c r="L107" s="6"/>
      <c r="M107" s="19"/>
    </row>
    <row r="108" spans="2:13" ht="10.5">
      <c r="B108" s="85"/>
      <c r="C108" s="86"/>
      <c r="F108" s="86"/>
      <c r="G108" s="86"/>
      <c r="H108" s="6"/>
      <c r="L108" s="6"/>
      <c r="M108" s="19"/>
    </row>
    <row r="109" spans="2:13" ht="10.5">
      <c r="B109" s="83"/>
      <c r="C109" s="84"/>
      <c r="E109" s="82"/>
      <c r="F109" s="84"/>
      <c r="G109" s="84"/>
      <c r="H109" s="6"/>
      <c r="L109" s="6"/>
      <c r="M109" s="19"/>
    </row>
    <row r="110" spans="2:13" ht="10.5">
      <c r="B110" s="85"/>
      <c r="C110" s="86"/>
      <c r="F110" s="86"/>
      <c r="G110" s="86"/>
      <c r="H110" s="6"/>
      <c r="L110" s="6"/>
      <c r="M110" s="19"/>
    </row>
    <row r="111" spans="2:13" ht="10.5">
      <c r="B111" s="85"/>
      <c r="C111" s="86"/>
      <c r="E111" s="15"/>
      <c r="F111" s="86"/>
      <c r="G111" s="86"/>
      <c r="H111" s="6"/>
      <c r="L111" s="6"/>
      <c r="M111" s="19"/>
    </row>
    <row r="112" spans="2:13" ht="10.5">
      <c r="B112" s="83"/>
      <c r="C112" s="84"/>
      <c r="L112" s="6"/>
      <c r="M112" s="19"/>
    </row>
    <row r="113" spans="2:13" ht="10.5">
      <c r="B113" s="85"/>
      <c r="C113" s="86"/>
      <c r="E113" s="15"/>
      <c r="F113" s="84"/>
      <c r="G113" s="84"/>
      <c r="H113" s="6"/>
      <c r="L113" s="6"/>
      <c r="M113" s="19"/>
    </row>
    <row r="114" spans="2:13" ht="10.5">
      <c r="B114" s="85"/>
      <c r="C114" s="86"/>
      <c r="E114" s="15"/>
      <c r="F114" s="86"/>
      <c r="G114" s="86"/>
      <c r="H114" s="6"/>
      <c r="L114" s="6"/>
      <c r="M114" s="19"/>
    </row>
    <row r="115" spans="2:13" ht="10.5">
      <c r="B115" s="83"/>
      <c r="C115" s="84"/>
      <c r="E115" s="87"/>
      <c r="F115" s="84"/>
      <c r="G115" s="84"/>
      <c r="H115" s="6"/>
      <c r="L115" s="6"/>
      <c r="M115" s="19"/>
    </row>
    <row r="116" spans="2:13" ht="10.5">
      <c r="B116" s="85"/>
      <c r="C116" s="86"/>
      <c r="E116" s="87"/>
      <c r="F116" s="86"/>
      <c r="G116" s="86"/>
      <c r="I116" s="88"/>
      <c r="L116" s="6"/>
      <c r="M116" s="19"/>
    </row>
    <row r="117" spans="2:13" ht="10.5">
      <c r="B117" s="83"/>
      <c r="C117" s="84"/>
      <c r="E117" s="82"/>
      <c r="F117" s="84"/>
      <c r="G117" s="84"/>
      <c r="H117" s="6"/>
      <c r="I117" s="88"/>
      <c r="L117" s="6"/>
      <c r="M117" s="19"/>
    </row>
    <row r="118" spans="2:13" ht="10.5">
      <c r="B118" s="85"/>
      <c r="C118" s="84"/>
      <c r="F118" s="86"/>
      <c r="G118" s="86"/>
      <c r="H118" s="6"/>
      <c r="L118" s="6"/>
      <c r="M118" s="19"/>
    </row>
    <row r="119" spans="2:13" ht="10.5">
      <c r="B119" s="83"/>
      <c r="C119" s="84"/>
      <c r="F119" s="84"/>
      <c r="G119" s="84"/>
      <c r="H119" s="6"/>
      <c r="L119" s="6"/>
      <c r="M119" s="19"/>
    </row>
    <row r="120" spans="2:13" ht="10.5">
      <c r="B120" s="85"/>
      <c r="C120" s="86"/>
      <c r="E120" s="15"/>
      <c r="F120" s="86"/>
      <c r="G120" s="86"/>
      <c r="H120" s="6"/>
      <c r="L120" s="6"/>
      <c r="M120" s="19"/>
    </row>
    <row r="121" spans="2:13" ht="10.5">
      <c r="B121" s="85"/>
      <c r="C121" s="86"/>
      <c r="E121" s="87"/>
      <c r="F121" s="86"/>
      <c r="G121" s="86"/>
      <c r="H121" s="6"/>
      <c r="L121" s="6"/>
      <c r="M121" s="19"/>
    </row>
    <row r="122" spans="2:13" ht="10.5">
      <c r="B122" s="85"/>
      <c r="C122" s="86"/>
      <c r="E122" s="87"/>
      <c r="F122" s="86"/>
      <c r="G122" s="86"/>
      <c r="H122" s="6"/>
      <c r="I122" s="88"/>
      <c r="L122" s="6"/>
      <c r="M122" s="19"/>
    </row>
    <row r="123" spans="2:13" ht="10.5">
      <c r="B123" s="83"/>
      <c r="C123" s="84"/>
      <c r="E123" s="82"/>
      <c r="F123" s="84"/>
      <c r="G123" s="84"/>
      <c r="H123" s="6"/>
      <c r="I123" s="88"/>
      <c r="L123" s="6"/>
      <c r="M123" s="19"/>
    </row>
    <row r="124" spans="2:13" ht="10.5">
      <c r="B124" s="85"/>
      <c r="C124" s="86"/>
      <c r="E124" s="87"/>
      <c r="F124" s="86"/>
      <c r="G124" s="86"/>
      <c r="H124" s="6"/>
      <c r="L124" s="6"/>
      <c r="M124" s="19"/>
    </row>
    <row r="125" spans="2:13" ht="10.5">
      <c r="B125" s="85"/>
      <c r="C125" s="86"/>
      <c r="E125" s="87"/>
      <c r="F125" s="89"/>
      <c r="G125" s="89"/>
      <c r="H125" s="9"/>
      <c r="I125" s="88"/>
      <c r="L125" s="6"/>
      <c r="M125" s="19"/>
    </row>
    <row r="126" spans="2:13" ht="10.5">
      <c r="B126" s="85"/>
      <c r="C126" s="86"/>
      <c r="E126" s="87"/>
      <c r="H126" s="6"/>
      <c r="I126" s="88"/>
      <c r="L126" s="6"/>
      <c r="M126" s="19"/>
    </row>
    <row r="127" spans="2:13" ht="10.5">
      <c r="B127" s="85"/>
      <c r="C127" s="86"/>
      <c r="E127" s="87"/>
      <c r="F127" s="89"/>
      <c r="G127" s="89"/>
      <c r="H127" s="90"/>
      <c r="I127" s="88"/>
      <c r="L127" s="6"/>
      <c r="M127" s="19"/>
    </row>
  </sheetData>
  <sheetProtection/>
  <printOptions/>
  <pageMargins left="0.5905511811023623" right="0.2755905511811024" top="0.3937007874015748" bottom="0.4724409448818898" header="0.5905511811023623" footer="0.5118110236220472"/>
  <pageSetup fitToHeight="2" fitToWidth="1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1"/>
  <sheetViews>
    <sheetView tabSelected="1" zoomScalePageLayoutView="0" workbookViewId="0" topLeftCell="C1">
      <pane ySplit="6" topLeftCell="A27" activePane="bottomLeft" state="frozen"/>
      <selection pane="topLeft" activeCell="A1" sqref="A1"/>
      <selection pane="bottomLeft" activeCell="O60" sqref="O60:O63"/>
    </sheetView>
  </sheetViews>
  <sheetFormatPr defaultColWidth="9.140625" defaultRowHeight="12.75"/>
  <cols>
    <col min="1" max="1" width="7.57421875" style="1" customWidth="1"/>
    <col min="2" max="2" width="24.28125" style="1" customWidth="1"/>
    <col min="3" max="3" width="5.28125" style="2" customWidth="1"/>
    <col min="4" max="4" width="21.8515625" style="1" customWidth="1"/>
    <col min="5" max="5" width="13.421875" style="1" customWidth="1"/>
    <col min="6" max="6" width="4.57421875" style="1" customWidth="1"/>
    <col min="7" max="7" width="3.7109375" style="1" hidden="1" customWidth="1"/>
    <col min="8" max="8" width="7.7109375" style="1" customWidth="1"/>
    <col min="9" max="9" width="9.7109375" style="2" customWidth="1"/>
    <col min="10" max="10" width="9.28125" style="2" customWidth="1"/>
    <col min="11" max="11" width="8.8515625" style="2" customWidth="1"/>
    <col min="12" max="12" width="9.7109375" style="2" customWidth="1"/>
    <col min="13" max="13" width="7.7109375" style="2" customWidth="1"/>
    <col min="14" max="14" width="9.7109375" style="2" customWidth="1"/>
    <col min="15" max="15" width="8.7109375" style="2" customWidth="1"/>
    <col min="16" max="16" width="8.57421875" style="2" customWidth="1"/>
    <col min="17" max="17" width="9.7109375" style="2" customWidth="1"/>
    <col min="18" max="18" width="12.421875" style="2" customWidth="1"/>
    <col min="19" max="19" width="12.7109375" style="2" customWidth="1"/>
    <col min="20" max="20" width="10.140625" style="2" customWidth="1"/>
  </cols>
  <sheetData>
    <row r="1" spans="2:17" ht="24.75">
      <c r="B1" s="41" t="s">
        <v>66</v>
      </c>
      <c r="D1" s="3"/>
      <c r="E1" s="129" t="str">
        <f>List!C2</f>
        <v>23.-24.05.2015.</v>
      </c>
      <c r="F1" s="4"/>
      <c r="G1" s="4"/>
      <c r="H1" s="4"/>
      <c r="N1" s="5" t="str">
        <f>List!G1</f>
        <v>Judge: Bernd Hueppe (Austria)</v>
      </c>
      <c r="O1" s="5"/>
      <c r="P1" s="5"/>
      <c r="Q1" s="5"/>
    </row>
    <row r="2" spans="2:4" ht="13.5" thickBot="1">
      <c r="B2" s="101" t="s">
        <v>3</v>
      </c>
      <c r="D2" s="101" t="s">
        <v>65</v>
      </c>
    </row>
    <row r="3" spans="1:20" ht="13.5" thickBot="1">
      <c r="A3" s="6"/>
      <c r="B3" s="6"/>
      <c r="C3" s="7"/>
      <c r="D3" s="8"/>
      <c r="E3" s="6"/>
      <c r="F3" s="6"/>
      <c r="G3" s="6"/>
      <c r="H3" s="293" t="s">
        <v>407</v>
      </c>
      <c r="I3" s="293"/>
      <c r="J3" s="200"/>
      <c r="K3" s="200"/>
      <c r="L3" s="200"/>
      <c r="M3" s="293" t="s">
        <v>407</v>
      </c>
      <c r="N3" s="293"/>
      <c r="O3" s="201"/>
      <c r="P3" s="201"/>
      <c r="Q3" s="201"/>
      <c r="R3" s="243" t="s">
        <v>399</v>
      </c>
      <c r="S3" s="244"/>
      <c r="T3" s="9"/>
    </row>
    <row r="4" spans="1:20" ht="14.25" customHeight="1" thickBot="1" thickTop="1">
      <c r="A4" s="251" t="s">
        <v>14</v>
      </c>
      <c r="B4" s="254" t="s">
        <v>62</v>
      </c>
      <c r="C4" s="257" t="s">
        <v>60</v>
      </c>
      <c r="D4" s="259" t="s">
        <v>71</v>
      </c>
      <c r="E4" s="260"/>
      <c r="F4" s="261"/>
      <c r="G4" s="287"/>
      <c r="H4" s="284" t="s">
        <v>63</v>
      </c>
      <c r="I4" s="275" t="s">
        <v>58</v>
      </c>
      <c r="J4" s="204" t="s">
        <v>68</v>
      </c>
      <c r="K4" s="205" t="s">
        <v>68</v>
      </c>
      <c r="L4" s="215" t="s">
        <v>67</v>
      </c>
      <c r="M4" s="281" t="s">
        <v>64</v>
      </c>
      <c r="N4" s="278" t="s">
        <v>59</v>
      </c>
      <c r="O4" s="204" t="s">
        <v>68</v>
      </c>
      <c r="P4" s="205" t="s">
        <v>68</v>
      </c>
      <c r="Q4" s="215" t="s">
        <v>67</v>
      </c>
      <c r="R4" s="42" t="s">
        <v>68</v>
      </c>
      <c r="S4" s="97" t="s">
        <v>68</v>
      </c>
      <c r="T4" s="215" t="s">
        <v>67</v>
      </c>
    </row>
    <row r="5" spans="1:20" ht="22.5" thickBot="1" thickTop="1">
      <c r="A5" s="252"/>
      <c r="B5" s="255"/>
      <c r="C5" s="258"/>
      <c r="D5" s="271" t="s">
        <v>24</v>
      </c>
      <c r="E5" s="271" t="s">
        <v>25</v>
      </c>
      <c r="F5" s="273" t="s">
        <v>61</v>
      </c>
      <c r="G5" s="288"/>
      <c r="H5" s="285"/>
      <c r="I5" s="276"/>
      <c r="J5" s="206" t="s">
        <v>413</v>
      </c>
      <c r="K5" s="207" t="s">
        <v>413</v>
      </c>
      <c r="L5" s="216"/>
      <c r="M5" s="282"/>
      <c r="N5" s="279"/>
      <c r="O5" s="206" t="s">
        <v>413</v>
      </c>
      <c r="P5" s="207" t="s">
        <v>413</v>
      </c>
      <c r="Q5" s="216"/>
      <c r="R5" s="43" t="s">
        <v>69</v>
      </c>
      <c r="S5" s="98" t="s">
        <v>69</v>
      </c>
      <c r="T5" s="216"/>
    </row>
    <row r="6" spans="1:20" ht="14.25" thickBot="1" thickTop="1">
      <c r="A6" s="253"/>
      <c r="B6" s="256"/>
      <c r="C6" s="258"/>
      <c r="D6" s="272"/>
      <c r="E6" s="272"/>
      <c r="F6" s="274"/>
      <c r="G6" s="289"/>
      <c r="H6" s="286"/>
      <c r="I6" s="277"/>
      <c r="J6" s="208" t="s">
        <v>70</v>
      </c>
      <c r="K6" s="209" t="s">
        <v>72</v>
      </c>
      <c r="L6" s="217"/>
      <c r="M6" s="283"/>
      <c r="N6" s="280"/>
      <c r="O6" s="208" t="s">
        <v>70</v>
      </c>
      <c r="P6" s="209" t="s">
        <v>72</v>
      </c>
      <c r="Q6" s="217"/>
      <c r="R6" s="103" t="s">
        <v>70</v>
      </c>
      <c r="S6" s="102" t="s">
        <v>72</v>
      </c>
      <c r="T6" s="217"/>
    </row>
    <row r="7" spans="3:20" ht="6.75" customHeight="1" thickTop="1">
      <c r="C7" s="10"/>
      <c r="I7" s="10"/>
      <c r="J7" s="202"/>
      <c r="K7" s="203"/>
      <c r="L7" s="202"/>
      <c r="M7" s="48"/>
      <c r="N7" s="48"/>
      <c r="O7" s="48"/>
      <c r="P7" s="48"/>
      <c r="Q7" s="48"/>
      <c r="R7" s="48"/>
      <c r="S7" s="48"/>
      <c r="T7" s="48"/>
    </row>
    <row r="8" spans="1:20" ht="14.25" customHeight="1">
      <c r="A8" s="240">
        <v>1</v>
      </c>
      <c r="B8" s="245" t="s">
        <v>370</v>
      </c>
      <c r="C8" s="44">
        <v>27</v>
      </c>
      <c r="D8" s="100" t="str">
        <f>IF(ISNA(VLOOKUP($C8,List!$B$5:$L$64693,2,FALSE)),"",VLOOKUP($C8,List!$B$5:$L$64693,2,FALSE))</f>
        <v>Jolanta Janušauskiene</v>
      </c>
      <c r="E8" s="132" t="str">
        <f>IF(ISNA(VLOOKUP($C8,List!$B$5:$L$64693,5,FALSE)),"",VLOOKUP($C8,List!$B$5:$L$64693,5,FALSE))</f>
        <v>Aksis</v>
      </c>
      <c r="F8" s="113" t="str">
        <f>IF(ISNA(VLOOKUP($C8,List!$B$5:$M$64693,12,FALSE)),"",VLOOKUP($C8,List!$B$5:$M$64693,12,FALSE))</f>
        <v>A1 L</v>
      </c>
      <c r="G8" s="104"/>
      <c r="H8" s="171">
        <f>IF(ISNA(VLOOKUP($C8,Team_Open!$A$1:$S$64708,5,FALSE)),"",VLOOKUP($C8,Team_Open!$A$1:$S$64708,5,FALSE))</f>
        <v>0</v>
      </c>
      <c r="I8" s="172">
        <f>IF(ISNA(VLOOKUP($C8,Team_Open!$A$1:$S$64708,9,FALSE)),"",VLOOKUP($C8,Team_Open!$A$1:$S$64708,9,FALSE))</f>
        <v>100</v>
      </c>
      <c r="J8" s="227">
        <f>H9+H10+H11</f>
        <v>123.4</v>
      </c>
      <c r="K8" s="290">
        <f>I9+I10+I11</f>
        <v>5</v>
      </c>
      <c r="L8" s="230">
        <v>4</v>
      </c>
      <c r="M8" s="198">
        <f>IF(ISNA(VLOOKUP($C8,Team_Open!$A$1:$S$64708,12,FALSE)),"",VLOOKUP($C8,Team_Open!$A$1:$S$64708,12,FALSE))</f>
        <v>41.25</v>
      </c>
      <c r="N8" s="189">
        <f>IF(ISNA(VLOOKUP($C8,Team_Open!$A$1:$S$64708,16,FALSE)),"",VLOOKUP($C8,Team_Open!$A$1:$S$64708,16,FALSE))</f>
        <v>5</v>
      </c>
      <c r="O8" s="218">
        <f>M8+M10+M11</f>
        <v>82.96000000000001</v>
      </c>
      <c r="P8" s="218">
        <f>N8+N10+N11</f>
        <v>105</v>
      </c>
      <c r="Q8" s="221">
        <v>14</v>
      </c>
      <c r="R8" s="268">
        <f>H9+H10+H11+M8+M11+M10</f>
        <v>206.36</v>
      </c>
      <c r="S8" s="265">
        <f>I9+I10+I11+N8+N11+N10</f>
        <v>110</v>
      </c>
      <c r="T8" s="262">
        <v>10</v>
      </c>
    </row>
    <row r="9" spans="1:20" ht="14.25" customHeight="1">
      <c r="A9" s="241"/>
      <c r="B9" s="246"/>
      <c r="C9" s="116">
        <v>39</v>
      </c>
      <c r="D9" s="115" t="str">
        <f>IF(ISNA(VLOOKUP($C9,List!$B$5:$L$64693,2,FALSE)),"",VLOOKUP($C9,List!$B$5:$L$64693,2,FALSE))</f>
        <v>Dalia Udriene</v>
      </c>
      <c r="E9" s="133" t="str">
        <f>IF(ISNA(VLOOKUP($C9,List!$B$5:$L$64693,5,FALSE)),"",VLOOKUP($C9,List!$B$5:$L$64693,5,FALSE))</f>
        <v>Eni</v>
      </c>
      <c r="F9" s="113" t="str">
        <f>IF(ISNA(VLOOKUP($C9,List!$B$5:$M$64693,12,FALSE)),"",VLOOKUP($C9,List!$B$5:$M$64693,12,FALSE))</f>
        <v>A2 M</v>
      </c>
      <c r="G9" s="117"/>
      <c r="H9" s="118">
        <f>IF(ISNA(VLOOKUP($C9,Team_Open!$A$1:$S$64708,5,FALSE)),"",VLOOKUP($C9,Team_Open!$A$1:$S$64708,5,FALSE))</f>
        <v>34.78</v>
      </c>
      <c r="I9" s="173">
        <f>IF(ISNA(VLOOKUP($C9,Team_Open!$A$1:$S$64708,9,FALSE)),"",VLOOKUP($C9,Team_Open!$A$1:$S$64708,9,FALSE))</f>
        <v>5</v>
      </c>
      <c r="J9" s="228"/>
      <c r="K9" s="291"/>
      <c r="L9" s="231"/>
      <c r="M9" s="199">
        <f>IF(ISNA(VLOOKUP($C9,Team_Open!$A$1:$S$64708,12,FALSE)),"",VLOOKUP($C9,Team_Open!$A$1:$S$64708,12,FALSE))</f>
        <v>0</v>
      </c>
      <c r="N9" s="197">
        <f>IF(ISNA(VLOOKUP($C9,Team_Open!$A$1:$S$64708,16,FALSE)),"",VLOOKUP($C9,Team_Open!$A$1:$S$64708,16,FALSE))</f>
        <v>100</v>
      </c>
      <c r="O9" s="219"/>
      <c r="P9" s="219"/>
      <c r="Q9" s="222"/>
      <c r="R9" s="269"/>
      <c r="S9" s="266"/>
      <c r="T9" s="263"/>
    </row>
    <row r="10" spans="1:20" ht="14.25" customHeight="1">
      <c r="A10" s="241"/>
      <c r="B10" s="246"/>
      <c r="C10" s="120">
        <v>44</v>
      </c>
      <c r="D10" s="121" t="str">
        <f>IF(ISNA(VLOOKUP($C10,List!$B$5:$L$64693,2,FALSE)),"",VLOOKUP($C10,List!$B$5:$L$64693,2,FALSE))</f>
        <v>Audra Lekštutytė</v>
      </c>
      <c r="E10" s="134" t="str">
        <f>IF(ISNA(VLOOKUP($C10,List!$B$5:$L$64693,5,FALSE)),"",VLOOKUP($C10,List!$B$5:$L$64693,5,FALSE))</f>
        <v>Wookie</v>
      </c>
      <c r="F10" s="113" t="str">
        <f>IF(ISNA(VLOOKUP($C10,List!$B$5:$M$64693,12,FALSE)),"",VLOOKUP($C10,List!$B$5:$M$64693,12,FALSE))</f>
        <v>A2 L</v>
      </c>
      <c r="G10" s="122"/>
      <c r="H10" s="123">
        <f>IF(ISNA(VLOOKUP($C10,Team_Open!$A$1:$S$64708,5,FALSE)),"",VLOOKUP($C10,Team_Open!$A$1:$S$64708,5,FALSE))</f>
        <v>42.6</v>
      </c>
      <c r="I10" s="173">
        <f>IF(ISNA(VLOOKUP($C10,Team_Open!$A$1:$S$64708,9,FALSE)),"",VLOOKUP($C10,Team_Open!$A$1:$S$64708,9,FALSE))</f>
        <v>0</v>
      </c>
      <c r="J10" s="228"/>
      <c r="K10" s="291"/>
      <c r="L10" s="231"/>
      <c r="M10" s="198">
        <f>IF(ISNA(VLOOKUP($C10,Team_Open!$A$1:$S$64708,12,FALSE)),"",VLOOKUP($C10,Team_Open!$A$1:$S$64708,12,FALSE))</f>
        <v>0</v>
      </c>
      <c r="N10" s="189">
        <f>IF(ISNA(VLOOKUP($C10,Team_Open!$A$1:$S$64708,16,FALSE)),"",VLOOKUP($C10,Team_Open!$A$1:$S$64708,16,FALSE))</f>
        <v>100</v>
      </c>
      <c r="O10" s="219"/>
      <c r="P10" s="219"/>
      <c r="Q10" s="222"/>
      <c r="R10" s="269"/>
      <c r="S10" s="266"/>
      <c r="T10" s="263"/>
    </row>
    <row r="11" spans="1:20" ht="14.25" customHeight="1">
      <c r="A11" s="242"/>
      <c r="B11" s="247"/>
      <c r="C11" s="124">
        <v>57</v>
      </c>
      <c r="D11" s="125" t="str">
        <f>IF(ISNA(VLOOKUP($C11,List!$B$5:$L$64693,2,FALSE)),"",VLOOKUP($C11,List!$B$5:$L$64693,2,FALSE))</f>
        <v>Gabriele Pilitauskiene</v>
      </c>
      <c r="E11" s="135" t="str">
        <f>IF(ISNA(VLOOKUP($C11,List!$B$5:$L$64693,5,FALSE)),"",VLOOKUP($C11,List!$B$5:$L$64693,5,FALSE))</f>
        <v>Extra</v>
      </c>
      <c r="F11" s="113" t="str">
        <f>IF(ISNA(VLOOKUP($C11,List!$B$5:$M$64693,12,FALSE)),"",VLOOKUP($C11,List!$B$5:$M$64693,12,FALSE))</f>
        <v>A3 S</v>
      </c>
      <c r="G11" s="126"/>
      <c r="H11" s="127">
        <f>IF(ISNA(VLOOKUP($C11,Team_Open!$A$1:$S$64708,5,FALSE)),"",VLOOKUP($C11,Team_Open!$A$1:$S$64708,5,FALSE))</f>
        <v>46.02</v>
      </c>
      <c r="I11" s="173">
        <f>IF(ISNA(VLOOKUP($C11,Team_Open!$A$1:$S$64708,9,FALSE)),"",VLOOKUP($C11,Team_Open!$A$1:$S$64708,9,FALSE))</f>
        <v>0</v>
      </c>
      <c r="J11" s="229"/>
      <c r="K11" s="292"/>
      <c r="L11" s="232"/>
      <c r="M11" s="198">
        <f>IF(ISNA(VLOOKUP($C11,Team_Open!$A$1:$S$64708,12,FALSE)),"",VLOOKUP($C11,Team_Open!$A$1:$S$64708,12,FALSE))</f>
        <v>41.71</v>
      </c>
      <c r="N11" s="189">
        <f>IF(ISNA(VLOOKUP($C11,Team_Open!$A$1:$S$64708,16,FALSE)),"",VLOOKUP($C11,Team_Open!$A$1:$S$64708,16,FALSE))</f>
        <v>0</v>
      </c>
      <c r="O11" s="220"/>
      <c r="P11" s="220"/>
      <c r="Q11" s="223"/>
      <c r="R11" s="270"/>
      <c r="S11" s="267"/>
      <c r="T11" s="264"/>
    </row>
    <row r="12" spans="1:20" ht="14.25" customHeight="1">
      <c r="A12" s="240">
        <v>2</v>
      </c>
      <c r="B12" s="237" t="s">
        <v>378</v>
      </c>
      <c r="C12" s="45">
        <v>43</v>
      </c>
      <c r="D12" s="100" t="str">
        <f>IF(ISNA(VLOOKUP($C12,List!$B$5:$L$64693,2,FALSE)),"",VLOOKUP($C12,List!$B$5:$L$64693,2,FALSE))</f>
        <v>Ļubova Bukrejeva</v>
      </c>
      <c r="E12" s="132" t="str">
        <f>IF(ISNA(VLOOKUP($C12,List!$B$5:$L$64693,5,FALSE)),"",VLOOKUP($C12,List!$B$5:$L$64693,5,FALSE))</f>
        <v>Meggy</v>
      </c>
      <c r="F12" s="113" t="str">
        <f>IF(ISNA(VLOOKUP($C12,List!$B$5:$M$64693,12,FALSE)),"",VLOOKUP($C12,List!$B$5:$M$64693,12,FALSE))</f>
        <v>A2 L</v>
      </c>
      <c r="G12" s="104"/>
      <c r="H12" s="171">
        <f>IF(ISNA(VLOOKUP($C12,Team_Open!$A$1:$S$64708,5,FALSE)),"",VLOOKUP($C12,Team_Open!$A$1:$S$64708,5,FALSE))</f>
        <v>54.31</v>
      </c>
      <c r="I12" s="172">
        <f>IF(ISNA(VLOOKUP($C12,Team_Open!$A$1:$S$64708,9,FALSE)),"",VLOOKUP($C12,Team_Open!$A$1:$S$64708,9,FALSE))</f>
        <v>15</v>
      </c>
      <c r="J12" s="227">
        <f>H13+H14+H15</f>
        <v>143.07</v>
      </c>
      <c r="K12" s="227">
        <f>I13+I14+I15</f>
        <v>5</v>
      </c>
      <c r="L12" s="230">
        <v>7</v>
      </c>
      <c r="M12" s="198">
        <f>IF(ISNA(VLOOKUP($C12,Team_Open!$A$1:$S$64708,12,FALSE)),"",VLOOKUP($C12,Team_Open!$A$1:$S$64708,12,FALSE))</f>
        <v>55.81</v>
      </c>
      <c r="N12" s="189">
        <f>IF(ISNA(VLOOKUP($C12,Team_Open!$A$1:$S$64708,16,FALSE)),"",VLOOKUP($C12,Team_Open!$A$1:$S$64708,16,FALSE))</f>
        <v>15.810000000000002</v>
      </c>
      <c r="O12" s="218">
        <f>M12+M13+M15</f>
        <v>144.93</v>
      </c>
      <c r="P12" s="218">
        <f>N12+N13+N15</f>
        <v>18.400000000000006</v>
      </c>
      <c r="Q12" s="221">
        <v>8</v>
      </c>
      <c r="R12" s="268">
        <f>H13+H14+H15+M12+M13+M15</f>
        <v>288</v>
      </c>
      <c r="S12" s="265">
        <f>I13+I14+I15+N12+N13+N15</f>
        <v>23.400000000000006</v>
      </c>
      <c r="T12" s="262">
        <v>6</v>
      </c>
    </row>
    <row r="13" spans="1:20" ht="14.25" customHeight="1">
      <c r="A13" s="241"/>
      <c r="B13" s="238"/>
      <c r="C13" s="46">
        <v>91</v>
      </c>
      <c r="D13" s="53" t="str">
        <f>IF(ISNA(VLOOKUP($C13,List!$B$5:$L$64693,2,FALSE)),"",VLOOKUP($C13,List!$B$5:$L$64693,2,FALSE))</f>
        <v>Jekaterina Akimova</v>
      </c>
      <c r="E13" s="136" t="str">
        <f>IF(ISNA(VLOOKUP($C13,List!$B$5:$L$64693,5,FALSE)),"",VLOOKUP($C13,List!$B$5:$L$64693,5,FALSE))</f>
        <v>Seiko</v>
      </c>
      <c r="F13" s="113" t="str">
        <f>IF(ISNA(VLOOKUP($C13,List!$B$5:$M$64693,12,FALSE)),"",VLOOKUP($C13,List!$B$5:$M$64693,12,FALSE))</f>
        <v>A3 L</v>
      </c>
      <c r="G13" s="105"/>
      <c r="H13" s="109">
        <f>IF(ISNA(VLOOKUP($C13,Team_Open!$A$1:$S$64708,5,FALSE)),"",VLOOKUP($C13,Team_Open!$A$1:$S$64708,5,FALSE))</f>
        <v>43.61</v>
      </c>
      <c r="I13" s="173">
        <f>IF(ISNA(VLOOKUP($C13,Team_Open!$A$1:$S$64708,9,FALSE)),"",VLOOKUP($C13,Team_Open!$A$1:$S$64708,9,FALSE))</f>
        <v>0</v>
      </c>
      <c r="J13" s="228"/>
      <c r="K13" s="228"/>
      <c r="L13" s="231"/>
      <c r="M13" s="198">
        <f>IF(ISNA(VLOOKUP($C13,Team_Open!$A$1:$S$64708,12,FALSE)),"",VLOOKUP($C13,Team_Open!$A$1:$S$64708,12,FALSE))</f>
        <v>41.53</v>
      </c>
      <c r="N13" s="189">
        <f>IF(ISNA(VLOOKUP($C13,Team_Open!$A$1:$S$64708,16,FALSE)),"",VLOOKUP($C13,Team_Open!$A$1:$S$64708,16,FALSE))</f>
        <v>0</v>
      </c>
      <c r="O13" s="219"/>
      <c r="P13" s="219"/>
      <c r="Q13" s="222"/>
      <c r="R13" s="269"/>
      <c r="S13" s="266"/>
      <c r="T13" s="263"/>
    </row>
    <row r="14" spans="1:20" ht="14.25" customHeight="1">
      <c r="A14" s="241"/>
      <c r="B14" s="238"/>
      <c r="C14" s="119">
        <v>107</v>
      </c>
      <c r="D14" s="115" t="str">
        <f>IF(ISNA(VLOOKUP($C14,List!$B$5:$L$64693,2,FALSE)),"",VLOOKUP($C14,List!$B$5:$L$64693,2,FALSE))</f>
        <v>Natalija Loginova</v>
      </c>
      <c r="E14" s="133" t="str">
        <f>IF(ISNA(VLOOKUP($C14,List!$B$5:$L$64693,5,FALSE)),"",VLOOKUP($C14,List!$B$5:$L$64693,5,FALSE))</f>
        <v>Rodzer</v>
      </c>
      <c r="F14" s="113" t="str">
        <f>IF(ISNA(VLOOKUP($C14,List!$B$5:$M$64693,12,FALSE)),"",VLOOKUP($C14,List!$B$5:$M$64693,12,FALSE))</f>
        <v>A3 L</v>
      </c>
      <c r="G14" s="117"/>
      <c r="H14" s="118">
        <f>IF(ISNA(VLOOKUP($C14,Team_Open!$A$1:$S$64708,5,FALSE)),"",VLOOKUP($C14,Team_Open!$A$1:$S$64708,5,FALSE))</f>
        <v>48.44</v>
      </c>
      <c r="I14" s="173">
        <f>IF(ISNA(VLOOKUP($C14,Team_Open!$A$1:$S$64708,9,FALSE)),"",VLOOKUP($C14,Team_Open!$A$1:$S$64708,9,FALSE))</f>
        <v>5</v>
      </c>
      <c r="J14" s="228"/>
      <c r="K14" s="228"/>
      <c r="L14" s="231"/>
      <c r="M14" s="199">
        <f>IF(ISNA(VLOOKUP($C14,Team_Open!$A$1:$S$64708,12,FALSE)),"",VLOOKUP($C14,Team_Open!$A$1:$S$64708,12,FALSE))</f>
        <v>0</v>
      </c>
      <c r="N14" s="197">
        <f>IF(ISNA(VLOOKUP($C14,Team_Open!$A$1:$S$64708,16,FALSE)),"",VLOOKUP($C14,Team_Open!$A$1:$S$64708,16,FALSE))</f>
        <v>100</v>
      </c>
      <c r="O14" s="219"/>
      <c r="P14" s="219"/>
      <c r="Q14" s="222"/>
      <c r="R14" s="269"/>
      <c r="S14" s="266"/>
      <c r="T14" s="263"/>
    </row>
    <row r="15" spans="1:20" ht="14.25" customHeight="1">
      <c r="A15" s="242"/>
      <c r="B15" s="239"/>
      <c r="C15" s="47">
        <v>108</v>
      </c>
      <c r="D15" s="54" t="str">
        <f>IF(ISNA(VLOOKUP($C15,List!$B$5:$L$64693,2,FALSE)),"",VLOOKUP($C15,List!$B$5:$L$64693,2,FALSE))</f>
        <v>Jūlija Kampuse</v>
      </c>
      <c r="E15" s="137" t="str">
        <f>IF(ISNA(VLOOKUP($C15,List!$B$5:$L$64693,5,FALSE)),"",VLOOKUP($C15,List!$B$5:$L$64693,5,FALSE))</f>
        <v>Pīters</v>
      </c>
      <c r="F15" s="113" t="str">
        <f>IF(ISNA(VLOOKUP($C15,List!$B$5:$M$64693,12,FALSE)),"",VLOOKUP($C15,List!$B$5:$M$64693,12,FALSE))</f>
        <v>A3 L</v>
      </c>
      <c r="G15" s="106"/>
      <c r="H15" s="110">
        <f>IF(ISNA(VLOOKUP($C15,Team_Open!$A$1:$S$64708,5,FALSE)),"",VLOOKUP($C15,Team_Open!$A$1:$S$64708,5,FALSE))</f>
        <v>51.02</v>
      </c>
      <c r="I15" s="173">
        <f>IF(ISNA(VLOOKUP($C15,Team_Open!$A$1:$S$64708,9,FALSE)),"",VLOOKUP($C15,Team_Open!$A$1:$S$64708,9,FALSE))</f>
        <v>0</v>
      </c>
      <c r="J15" s="229"/>
      <c r="K15" s="229"/>
      <c r="L15" s="232"/>
      <c r="M15" s="198">
        <f>IF(ISNA(VLOOKUP($C15,Team_Open!$A$1:$S$64708,12,FALSE)),"",VLOOKUP($C15,Team_Open!$A$1:$S$64708,12,FALSE))</f>
        <v>47.59</v>
      </c>
      <c r="N15" s="189">
        <f>IF(ISNA(VLOOKUP($C15,Team_Open!$A$1:$S$64708,16,FALSE)),"",VLOOKUP($C15,Team_Open!$A$1:$S$64708,16,FALSE))</f>
        <v>2.5900000000000034</v>
      </c>
      <c r="O15" s="220"/>
      <c r="P15" s="220"/>
      <c r="Q15" s="223"/>
      <c r="R15" s="270"/>
      <c r="S15" s="267"/>
      <c r="T15" s="264"/>
    </row>
    <row r="16" spans="1:20" ht="14.25" customHeight="1">
      <c r="A16" s="240">
        <v>3</v>
      </c>
      <c r="B16" s="237" t="s">
        <v>385</v>
      </c>
      <c r="C16" s="45">
        <v>87</v>
      </c>
      <c r="D16" s="100" t="str">
        <f>IF(ISNA(VLOOKUP($C16,List!$B$5:$L$64693,2,FALSE)),"",VLOOKUP($C16,List!$B$5:$L$64693,2,FALSE))</f>
        <v>Natalia Garastsenko</v>
      </c>
      <c r="E16" s="132" t="str">
        <f>IF(ISNA(VLOOKUP($C16,List!$B$5:$L$64693,5,FALSE)),"",VLOOKUP($C16,List!$B$5:$L$64693,5,FALSE))</f>
        <v>Rush</v>
      </c>
      <c r="F16" s="113" t="str">
        <f>IF(ISNA(VLOOKUP($C16,List!$B$5:$M$64693,12,FALSE)),"",VLOOKUP($C16,List!$B$5:$M$64693,12,FALSE))</f>
        <v>A3 L</v>
      </c>
      <c r="G16" s="104"/>
      <c r="H16" s="108">
        <f>IF(ISNA(VLOOKUP($C16,Team_Open!$A$1:$S$64708,5,FALSE)),"",VLOOKUP($C16,Team_Open!$A$1:$S$64708,5,FALSE))</f>
        <v>45.52</v>
      </c>
      <c r="I16" s="173">
        <f>IF(ISNA(VLOOKUP($C16,Team_Open!$A$1:$S$64708,9,FALSE)),"",VLOOKUP($C16,Team_Open!$A$1:$S$64708,9,FALSE))</f>
        <v>15</v>
      </c>
      <c r="J16" s="227">
        <f>H16+H17+H18</f>
        <v>145.29</v>
      </c>
      <c r="K16" s="227">
        <f>I16+I17+I18</f>
        <v>40</v>
      </c>
      <c r="L16" s="230">
        <v>11</v>
      </c>
      <c r="M16" s="199">
        <f>IF(ISNA(VLOOKUP($C16,Team_Open!$A$1:$S$64708,12,FALSE)),"",VLOOKUP($C16,Team_Open!$A$1:$S$64708,12,FALSE))</f>
        <v>0</v>
      </c>
      <c r="N16" s="197">
        <f>IF(ISNA(VLOOKUP($C16,Team_Open!$A$1:$S$64708,16,FALSE)),"",VLOOKUP($C16,Team_Open!$A$1:$S$64708,16,FALSE))</f>
        <v>100</v>
      </c>
      <c r="O16" s="218">
        <f>M17+M18+M19</f>
        <v>152.46</v>
      </c>
      <c r="P16" s="218">
        <f>N17+N18+N19</f>
        <v>32.46</v>
      </c>
      <c r="Q16" s="221">
        <v>9</v>
      </c>
      <c r="R16" s="268">
        <f>H16+H17+H18+M17+M18+M19</f>
        <v>297.75</v>
      </c>
      <c r="S16" s="265">
        <f>I16+I17+I18+N17+N18+N19</f>
        <v>72.46000000000001</v>
      </c>
      <c r="T16" s="262">
        <v>7</v>
      </c>
    </row>
    <row r="17" spans="1:20" ht="14.25" customHeight="1">
      <c r="A17" s="241"/>
      <c r="B17" s="238"/>
      <c r="C17" s="46">
        <v>94</v>
      </c>
      <c r="D17" s="53" t="str">
        <f>IF(ISNA(VLOOKUP($C17,List!$B$5:$L$64693,2,FALSE)),"",VLOOKUP($C17,List!$B$5:$L$64693,2,FALSE))</f>
        <v>Tatjana Vanderflit</v>
      </c>
      <c r="E17" s="136" t="str">
        <f>IF(ISNA(VLOOKUP($C17,List!$B$5:$L$64693,5,FALSE)),"",VLOOKUP($C17,List!$B$5:$L$64693,5,FALSE))</f>
        <v>Alvin</v>
      </c>
      <c r="F17" s="113" t="str">
        <f>IF(ISNA(VLOOKUP($C17,List!$B$5:$M$64693,12,FALSE)),"",VLOOKUP($C17,List!$B$5:$M$64693,12,FALSE))</f>
        <v>A3 L</v>
      </c>
      <c r="G17" s="105"/>
      <c r="H17" s="109">
        <f>IF(ISNA(VLOOKUP($C17,Team_Open!$A$1:$S$64708,5,FALSE)),"",VLOOKUP($C17,Team_Open!$A$1:$S$64708,5,FALSE))</f>
        <v>46.14</v>
      </c>
      <c r="I17" s="173">
        <f>IF(ISNA(VLOOKUP($C17,Team_Open!$A$1:$S$64708,9,FALSE)),"",VLOOKUP($C17,Team_Open!$A$1:$S$64708,9,FALSE))</f>
        <v>0</v>
      </c>
      <c r="J17" s="228"/>
      <c r="K17" s="228"/>
      <c r="L17" s="231"/>
      <c r="M17" s="198">
        <f>IF(ISNA(VLOOKUP($C17,Team_Open!$A$1:$S$64708,12,FALSE)),"",VLOOKUP($C17,Team_Open!$A$1:$S$64708,12,FALSE))</f>
        <v>54.19</v>
      </c>
      <c r="N17" s="189">
        <f>IF(ISNA(VLOOKUP($C17,Team_Open!$A$1:$S$64708,16,FALSE)),"",VLOOKUP($C17,Team_Open!$A$1:$S$64708,16,FALSE))</f>
        <v>14.189999999999998</v>
      </c>
      <c r="O17" s="219"/>
      <c r="P17" s="219"/>
      <c r="Q17" s="222"/>
      <c r="R17" s="269"/>
      <c r="S17" s="266"/>
      <c r="T17" s="263"/>
    </row>
    <row r="18" spans="1:20" ht="14.25" customHeight="1">
      <c r="A18" s="241"/>
      <c r="B18" s="238"/>
      <c r="C18" s="119">
        <v>95</v>
      </c>
      <c r="D18" s="115" t="str">
        <f>IF(ISNA(VLOOKUP($C18,List!$B$5:$L$64693,2,FALSE)),"",VLOOKUP($C18,List!$B$5:$L$64693,2,FALSE))</f>
        <v>Irina Ostrovskaja</v>
      </c>
      <c r="E18" s="133" t="str">
        <f>IF(ISNA(VLOOKUP($C18,List!$B$5:$L$64693,5,FALSE)),"",VLOOKUP($C18,List!$B$5:$L$64693,5,FALSE))</f>
        <v>Jim</v>
      </c>
      <c r="F18" s="113" t="str">
        <f>IF(ISNA(VLOOKUP($C18,List!$B$5:$M$64693,12,FALSE)),"",VLOOKUP($C18,List!$B$5:$M$64693,12,FALSE))</f>
        <v>A3 L</v>
      </c>
      <c r="G18" s="117"/>
      <c r="H18" s="118">
        <f>IF(ISNA(VLOOKUP($C18,Team_Open!$A$1:$S$64708,5,FALSE)),"",VLOOKUP($C18,Team_Open!$A$1:$S$64708,5,FALSE))</f>
        <v>53.63</v>
      </c>
      <c r="I18" s="173">
        <f>IF(ISNA(VLOOKUP($C18,Team_Open!$A$1:$S$64708,9,FALSE)),"",VLOOKUP($C18,Team_Open!$A$1:$S$64708,9,FALSE))</f>
        <v>25</v>
      </c>
      <c r="J18" s="228"/>
      <c r="K18" s="228"/>
      <c r="L18" s="231"/>
      <c r="M18" s="198">
        <f>IF(ISNA(VLOOKUP($C18,Team_Open!$A$1:$S$64708,12,FALSE)),"",VLOOKUP($C18,Team_Open!$A$1:$S$64708,12,FALSE))</f>
        <v>51.59</v>
      </c>
      <c r="N18" s="189">
        <f>IF(ISNA(VLOOKUP($C18,Team_Open!$A$1:$S$64708,16,FALSE)),"",VLOOKUP($C18,Team_Open!$A$1:$S$64708,16,FALSE))</f>
        <v>16.590000000000003</v>
      </c>
      <c r="O18" s="219"/>
      <c r="P18" s="219"/>
      <c r="Q18" s="222"/>
      <c r="R18" s="269"/>
      <c r="S18" s="266"/>
      <c r="T18" s="263"/>
    </row>
    <row r="19" spans="1:20" ht="14.25" customHeight="1">
      <c r="A19" s="242"/>
      <c r="B19" s="239"/>
      <c r="C19" s="128">
        <v>98</v>
      </c>
      <c r="D19" s="125" t="str">
        <f>IF(ISNA(VLOOKUP($C19,List!$B$5:$L$64693,2,FALSE)),"",VLOOKUP($C19,List!$B$5:$L$64693,2,FALSE))</f>
        <v>Artur Retsnik</v>
      </c>
      <c r="E19" s="135" t="str">
        <f>IF(ISNA(VLOOKUP($C19,List!$B$5:$L$64693,5,FALSE)),"",VLOOKUP($C19,List!$B$5:$L$64693,5,FALSE))</f>
        <v>Alice</v>
      </c>
      <c r="F19" s="113" t="str">
        <f>IF(ISNA(VLOOKUP($C19,List!$B$5:$M$64693,12,FALSE)),"",VLOOKUP($C19,List!$B$5:$M$64693,12,FALSE))</f>
        <v>A3 L</v>
      </c>
      <c r="G19" s="126"/>
      <c r="H19" s="174">
        <f>IF(ISNA(VLOOKUP($C19,Team_Open!$A$1:$S$64708,5,FALSE)),"",VLOOKUP($C19,Team_Open!$A$1:$S$64708,5,FALSE))</f>
        <v>0</v>
      </c>
      <c r="I19" s="172">
        <f>IF(ISNA(VLOOKUP($C19,Team_Open!$A$1:$S$64708,9,FALSE)),"",VLOOKUP($C19,Team_Open!$A$1:$S$64708,9,FALSE))</f>
        <v>100</v>
      </c>
      <c r="J19" s="229"/>
      <c r="K19" s="229"/>
      <c r="L19" s="232"/>
      <c r="M19" s="198">
        <f>IF(ISNA(VLOOKUP($C19,Team_Open!$A$1:$S$64708,12,FALSE)),"",VLOOKUP($C19,Team_Open!$A$1:$S$64708,12,FALSE))</f>
        <v>46.68</v>
      </c>
      <c r="N19" s="189">
        <f>IF(ISNA(VLOOKUP($C19,Team_Open!$A$1:$S$64708,16,FALSE)),"",VLOOKUP($C19,Team_Open!$A$1:$S$64708,16,FALSE))</f>
        <v>1.6799999999999997</v>
      </c>
      <c r="O19" s="220"/>
      <c r="P19" s="220"/>
      <c r="Q19" s="223"/>
      <c r="R19" s="270"/>
      <c r="S19" s="267"/>
      <c r="T19" s="264"/>
    </row>
    <row r="20" spans="1:20" ht="14.25" customHeight="1">
      <c r="A20" s="240">
        <v>4</v>
      </c>
      <c r="B20" s="237" t="s">
        <v>381</v>
      </c>
      <c r="C20" s="45">
        <v>55</v>
      </c>
      <c r="D20" s="100" t="str">
        <f>IF(ISNA(VLOOKUP($C20,List!$B$5:$L$64693,2,FALSE)),"",VLOOKUP($C20,List!$B$5:$L$64693,2,FALSE))</f>
        <v>Ruta Garda</v>
      </c>
      <c r="E20" s="132" t="str">
        <f>IF(ISNA(VLOOKUP($C20,List!$B$5:$L$64693,5,FALSE)),"",VLOOKUP($C20,List!$B$5:$L$64693,5,FALSE))</f>
        <v>Reila</v>
      </c>
      <c r="F20" s="113" t="str">
        <f>IF(ISNA(VLOOKUP($C20,List!$B$5:$M$64693,12,FALSE)),"",VLOOKUP($C20,List!$B$5:$M$64693,12,FALSE))</f>
        <v>A3 S</v>
      </c>
      <c r="G20" s="104"/>
      <c r="H20" s="171">
        <f>IF(ISNA(VLOOKUP($C20,Team_Open!$A$1:$S$64708,5,FALSE)),"",VLOOKUP($C20,Team_Open!$A$1:$S$64708,5,FALSE))</f>
        <v>41.46</v>
      </c>
      <c r="I20" s="172">
        <f>IF(ISNA(VLOOKUP($C20,Team_Open!$A$1:$S$64708,9,FALSE)),"",VLOOKUP($C20,Team_Open!$A$1:$S$64708,9,FALSE))</f>
        <v>0</v>
      </c>
      <c r="J20" s="227">
        <f>H21+H22+H23</f>
        <v>115.41</v>
      </c>
      <c r="K20" s="227">
        <f>I21+I22+I23</f>
        <v>0</v>
      </c>
      <c r="L20" s="234">
        <v>1</v>
      </c>
      <c r="M20" s="198">
        <f>IF(ISNA(VLOOKUP($C20,Team_Open!$A$1:$S$64708,12,FALSE)),"",VLOOKUP($C20,Team_Open!$A$1:$S$64708,12,FALSE))</f>
        <v>37.84</v>
      </c>
      <c r="N20" s="189">
        <f>IF(ISNA(VLOOKUP($C20,Team_Open!$A$1:$S$64708,16,FALSE)),"",VLOOKUP($C20,Team_Open!$A$1:$S$64708,16,FALSE))</f>
        <v>0</v>
      </c>
      <c r="O20" s="218">
        <f>M20+M21+M23</f>
        <v>118.73</v>
      </c>
      <c r="P20" s="218">
        <f>N20+N21+N23</f>
        <v>10</v>
      </c>
      <c r="Q20" s="221">
        <v>6</v>
      </c>
      <c r="R20" s="268">
        <f>H21+H22+H23+M20+M21+M23</f>
        <v>234.14</v>
      </c>
      <c r="S20" s="265">
        <f>I21+I22+I23+N20+N21+N23</f>
        <v>10</v>
      </c>
      <c r="T20" s="262">
        <v>4</v>
      </c>
    </row>
    <row r="21" spans="1:20" ht="14.25" customHeight="1">
      <c r="A21" s="241"/>
      <c r="B21" s="238"/>
      <c r="C21" s="46">
        <v>61</v>
      </c>
      <c r="D21" s="53" t="str">
        <f>IF(ISNA(VLOOKUP($C21,List!$B$5:$L$64693,2,FALSE)),"",VLOOKUP($C21,List!$B$5:$L$64693,2,FALSE))</f>
        <v>Svetlana Kreslina</v>
      </c>
      <c r="E21" s="136" t="str">
        <f>IF(ISNA(VLOOKUP($C21,List!$B$5:$L$64693,5,FALSE)),"",VLOOKUP($C21,List!$B$5:$L$64693,5,FALSE))</f>
        <v>Ru</v>
      </c>
      <c r="F21" s="113" t="str">
        <f>IF(ISNA(VLOOKUP($C21,List!$B$5:$M$64693,12,FALSE)),"",VLOOKUP($C21,List!$B$5:$M$64693,12,FALSE))</f>
        <v>A3 S</v>
      </c>
      <c r="G21" s="105"/>
      <c r="H21" s="109">
        <f>IF(ISNA(VLOOKUP($C21,Team_Open!$A$1:$S$64708,5,FALSE)),"",VLOOKUP($C21,Team_Open!$A$1:$S$64708,5,FALSE))</f>
        <v>41.24</v>
      </c>
      <c r="I21" s="173">
        <f>IF(ISNA(VLOOKUP($C21,Team_Open!$A$1:$S$64708,9,FALSE)),"",VLOOKUP($C21,Team_Open!$A$1:$S$64708,9,FALSE))</f>
        <v>0</v>
      </c>
      <c r="J21" s="228"/>
      <c r="K21" s="228"/>
      <c r="L21" s="235"/>
      <c r="M21" s="198">
        <f>IF(ISNA(VLOOKUP($C21,Team_Open!$A$1:$S$64708,12,FALSE)),"",VLOOKUP($C21,Team_Open!$A$1:$S$64708,12,FALSE))</f>
        <v>38.25</v>
      </c>
      <c r="N21" s="189">
        <f>IF(ISNA(VLOOKUP($C21,Team_Open!$A$1:$S$64708,16,FALSE)),"",VLOOKUP($C21,Team_Open!$A$1:$S$64708,16,FALSE))</f>
        <v>0</v>
      </c>
      <c r="O21" s="219"/>
      <c r="P21" s="219"/>
      <c r="Q21" s="222"/>
      <c r="R21" s="269"/>
      <c r="S21" s="266"/>
      <c r="T21" s="263"/>
    </row>
    <row r="22" spans="1:20" ht="14.25" customHeight="1">
      <c r="A22" s="241"/>
      <c r="B22" s="238"/>
      <c r="C22" s="119">
        <v>85</v>
      </c>
      <c r="D22" s="115" t="str">
        <f>IF(ISNA(VLOOKUP($C22,List!$B$5:$L$64693,2,FALSE)),"",VLOOKUP($C22,List!$B$5:$L$64693,2,FALSE))</f>
        <v>Natalija Loginova</v>
      </c>
      <c r="E22" s="138" t="str">
        <f>IF(ISNA(VLOOKUP($C22,List!$B$5:$L$64693,5,FALSE)),"",VLOOKUP($C22,List!$B$5:$L$64693,5,FALSE))</f>
        <v>Ella</v>
      </c>
      <c r="F22" s="113" t="str">
        <f>IF(ISNA(VLOOKUP($C22,List!$B$5:$M$64693,12,FALSE)),"",VLOOKUP($C22,List!$B$5:$M$64693,12,FALSE))</f>
        <v>A3 L</v>
      </c>
      <c r="G22" s="117"/>
      <c r="H22" s="118">
        <f>IF(ISNA(VLOOKUP($C22,Team_Open!$A$1:$S$64708,5,FALSE)),"",VLOOKUP($C22,Team_Open!$A$1:$S$64708,5,FALSE))</f>
        <v>37.17</v>
      </c>
      <c r="I22" s="173">
        <f>IF(ISNA(VLOOKUP($C22,Team_Open!$A$1:$S$64708,9,FALSE)),"",VLOOKUP($C22,Team_Open!$A$1:$S$64708,9,FALSE))</f>
        <v>0</v>
      </c>
      <c r="J22" s="228"/>
      <c r="K22" s="228"/>
      <c r="L22" s="235"/>
      <c r="M22" s="199">
        <f>IF(ISNA(VLOOKUP($C22,Team_Open!$A$1:$S$64708,12,FALSE)),"",VLOOKUP($C22,Team_Open!$A$1:$S$64708,12,FALSE))</f>
        <v>0</v>
      </c>
      <c r="N22" s="197">
        <f>IF(ISNA(VLOOKUP($C22,Team_Open!$A$1:$S$64708,16,FALSE)),"",VLOOKUP($C22,Team_Open!$A$1:$S$64708,16,FALSE))</f>
        <v>100</v>
      </c>
      <c r="O22" s="219"/>
      <c r="P22" s="219"/>
      <c r="Q22" s="222"/>
      <c r="R22" s="269"/>
      <c r="S22" s="266"/>
      <c r="T22" s="263"/>
    </row>
    <row r="23" spans="1:20" ht="14.25" customHeight="1">
      <c r="A23" s="242"/>
      <c r="B23" s="239"/>
      <c r="C23" s="128">
        <v>96</v>
      </c>
      <c r="D23" s="125" t="str">
        <f>IF(ISNA(VLOOKUP($C23,List!$B$5:$L$64693,2,FALSE)),"",VLOOKUP($C23,List!$B$5:$L$64693,2,FALSE))</f>
        <v>Svetlana Kreslina</v>
      </c>
      <c r="E23" s="139" t="str">
        <f>IF(ISNA(VLOOKUP($C23,List!$B$5:$L$64693,5,FALSE)),"",VLOOKUP($C23,List!$B$5:$L$64693,5,FALSE))</f>
        <v>Lista</v>
      </c>
      <c r="F23" s="113" t="str">
        <f>IF(ISNA(VLOOKUP($C23,List!$B$5:$M$64693,12,FALSE)),"",VLOOKUP($C23,List!$B$5:$M$64693,12,FALSE))</f>
        <v>A3 L</v>
      </c>
      <c r="G23" s="126"/>
      <c r="H23" s="127">
        <f>IF(ISNA(VLOOKUP($C23,Team_Open!$A$1:$S$64708,5,FALSE)),"",VLOOKUP($C23,Team_Open!$A$1:$S$64708,5,FALSE))</f>
        <v>37</v>
      </c>
      <c r="I23" s="173">
        <f>IF(ISNA(VLOOKUP($C23,Team_Open!$A$1:$S$64708,9,FALSE)),"",VLOOKUP($C23,Team_Open!$A$1:$S$64708,9,FALSE))</f>
        <v>0</v>
      </c>
      <c r="J23" s="229"/>
      <c r="K23" s="229"/>
      <c r="L23" s="236"/>
      <c r="M23" s="198">
        <f>IF(ISNA(VLOOKUP($C23,Team_Open!$A$1:$S$64708,12,FALSE)),"",VLOOKUP($C23,Team_Open!$A$1:$S$64708,12,FALSE))</f>
        <v>42.64</v>
      </c>
      <c r="N23" s="189">
        <f>IF(ISNA(VLOOKUP($C23,Team_Open!$A$1:$S$64708,16,FALSE)),"",VLOOKUP($C23,Team_Open!$A$1:$S$64708,16,FALSE))</f>
        <v>10</v>
      </c>
      <c r="O23" s="220"/>
      <c r="P23" s="220"/>
      <c r="Q23" s="223"/>
      <c r="R23" s="270"/>
      <c r="S23" s="267"/>
      <c r="T23" s="264"/>
    </row>
    <row r="24" spans="1:20" ht="14.25" customHeight="1">
      <c r="A24" s="240">
        <v>5</v>
      </c>
      <c r="B24" s="237" t="s">
        <v>366</v>
      </c>
      <c r="C24" s="45">
        <v>19</v>
      </c>
      <c r="D24" s="100" t="str">
        <f>IF(ISNA(VLOOKUP($C24,List!$B$5:$L$64693,2,FALSE)),"",VLOOKUP($C24,List!$B$5:$L$64693,2,FALSE))</f>
        <v>Juri Lunjov</v>
      </c>
      <c r="E24" s="132" t="str">
        <f>IF(ISNA(VLOOKUP($C24,List!$B$5:$L$64693,5,FALSE)),"",VLOOKUP($C24,List!$B$5:$L$64693,5,FALSE))</f>
        <v>Des</v>
      </c>
      <c r="F24" s="113" t="str">
        <f>IF(ISNA(VLOOKUP($C24,List!$B$5:$M$64693,12,FALSE)),"",VLOOKUP($C24,List!$B$5:$M$64693,12,FALSE))</f>
        <v>A1 S</v>
      </c>
      <c r="G24" s="104"/>
      <c r="H24" s="171">
        <f>IF(ISNA(VLOOKUP($C24,Team_Open!$A$1:$S$64708,5,FALSE)),"",VLOOKUP($C24,Team_Open!$A$1:$S$64708,5,FALSE))</f>
        <v>38.79</v>
      </c>
      <c r="I24" s="172">
        <f>IF(ISNA(VLOOKUP($C24,Team_Open!$A$1:$S$64708,9,FALSE)),"",VLOOKUP($C24,Team_Open!$A$1:$S$64708,9,FALSE))</f>
        <v>10</v>
      </c>
      <c r="J24" s="227">
        <f>H25+H26+H27</f>
        <v>148.63</v>
      </c>
      <c r="K24" s="227">
        <f>I25+I26+I27</f>
        <v>0</v>
      </c>
      <c r="L24" s="234">
        <v>2</v>
      </c>
      <c r="M24" s="199">
        <f>IF(ISNA(VLOOKUP($C24,Team_Open!$A$1:$S$64708,12,FALSE)),"",VLOOKUP($C24,Team_Open!$A$1:$S$64708,12,FALSE))</f>
        <v>46.28</v>
      </c>
      <c r="N24" s="197">
        <f>IF(ISNA(VLOOKUP($C24,Team_Open!$A$1:$S$64708,16,FALSE)),"",VLOOKUP($C24,Team_Open!$A$1:$S$64708,16,FALSE))</f>
        <v>6.280000000000001</v>
      </c>
      <c r="O24" s="218">
        <f>M25+M26+M27</f>
        <v>142.53</v>
      </c>
      <c r="P24" s="218">
        <f>N25+N26+N27</f>
        <v>7.529999999999994</v>
      </c>
      <c r="Q24" s="221">
        <v>4</v>
      </c>
      <c r="R24" s="268">
        <f>H25+H26+H27+M25+M26+M27</f>
        <v>291.15999999999997</v>
      </c>
      <c r="S24" s="265">
        <f>I25+I26+I27+N25+N26+N27</f>
        <v>7.529999999999994</v>
      </c>
      <c r="T24" s="248">
        <v>2</v>
      </c>
    </row>
    <row r="25" spans="1:20" ht="14.25" customHeight="1">
      <c r="A25" s="241"/>
      <c r="B25" s="238"/>
      <c r="C25" s="46">
        <v>58</v>
      </c>
      <c r="D25" s="53" t="str">
        <f>IF(ISNA(VLOOKUP($C25,List!$B$5:$L$64693,2,FALSE)),"",VLOOKUP($C25,List!$B$5:$L$64693,2,FALSE))</f>
        <v>Natalja Sazonova</v>
      </c>
      <c r="E25" s="136" t="str">
        <f>IF(ISNA(VLOOKUP($C25,List!$B$5:$L$64693,5,FALSE)),"",VLOOKUP($C25,List!$B$5:$L$64693,5,FALSE))</f>
        <v>Viking</v>
      </c>
      <c r="F25" s="113" t="str">
        <f>IF(ISNA(VLOOKUP($C25,List!$B$5:$M$64693,12,FALSE)),"",VLOOKUP($C25,List!$B$5:$M$64693,12,FALSE))</f>
        <v>A3 S</v>
      </c>
      <c r="G25" s="105"/>
      <c r="H25" s="109">
        <f>IF(ISNA(VLOOKUP($C25,Team_Open!$A$1:$S$64708,5,FALSE)),"",VLOOKUP($C25,Team_Open!$A$1:$S$64708,5,FALSE))</f>
        <v>48.78</v>
      </c>
      <c r="I25" s="173">
        <f>IF(ISNA(VLOOKUP($C25,Team_Open!$A$1:$S$64708,9,FALSE)),"",VLOOKUP($C25,Team_Open!$A$1:$S$64708,9,FALSE))</f>
        <v>0</v>
      </c>
      <c r="J25" s="228"/>
      <c r="K25" s="228"/>
      <c r="L25" s="235"/>
      <c r="M25" s="198">
        <f>IF(ISNA(VLOOKUP($C25,Team_Open!$A$1:$S$64708,12,FALSE)),"",VLOOKUP($C25,Team_Open!$A$1:$S$64708,12,FALSE))</f>
        <v>49.15</v>
      </c>
      <c r="N25" s="189">
        <f>IF(ISNA(VLOOKUP($C25,Team_Open!$A$1:$S$64708,16,FALSE)),"",VLOOKUP($C25,Team_Open!$A$1:$S$64708,16,FALSE))</f>
        <v>4.149999999999999</v>
      </c>
      <c r="O25" s="219"/>
      <c r="P25" s="219"/>
      <c r="Q25" s="222"/>
      <c r="R25" s="269"/>
      <c r="S25" s="266"/>
      <c r="T25" s="249"/>
    </row>
    <row r="26" spans="1:20" ht="14.25" customHeight="1">
      <c r="A26" s="241"/>
      <c r="B26" s="238"/>
      <c r="C26" s="119">
        <v>64</v>
      </c>
      <c r="D26" s="115" t="str">
        <f>IF(ISNA(VLOOKUP($C26,List!$B$5:$L$64693,2,FALSE)),"",VLOOKUP($C26,List!$B$5:$L$64693,2,FALSE))</f>
        <v>Jelena Marzaljuk</v>
      </c>
      <c r="E26" s="133" t="str">
        <f>IF(ISNA(VLOOKUP($C26,List!$B$5:$L$64693,5,FALSE)),"",VLOOKUP($C26,List!$B$5:$L$64693,5,FALSE))</f>
        <v>Runa</v>
      </c>
      <c r="F26" s="113" t="str">
        <f>IF(ISNA(VLOOKUP($C26,List!$B$5:$M$64693,12,FALSE)),"",VLOOKUP($C26,List!$B$5:$M$64693,12,FALSE))</f>
        <v>A3 S</v>
      </c>
      <c r="G26" s="117"/>
      <c r="H26" s="118">
        <f>IF(ISNA(VLOOKUP($C26,Team_Open!$A$1:$S$64708,5,FALSE)),"",VLOOKUP($C26,Team_Open!$A$1:$S$64708,5,FALSE))</f>
        <v>52.75</v>
      </c>
      <c r="I26" s="173">
        <f>IF(ISNA(VLOOKUP($C26,Team_Open!$A$1:$S$64708,9,FALSE)),"",VLOOKUP($C26,Team_Open!$A$1:$S$64708,9,FALSE))</f>
        <v>0</v>
      </c>
      <c r="J26" s="228"/>
      <c r="K26" s="228"/>
      <c r="L26" s="235"/>
      <c r="M26" s="198">
        <f>IF(ISNA(VLOOKUP($C26,Team_Open!$A$1:$S$64708,12,FALSE)),"",VLOOKUP($C26,Team_Open!$A$1:$S$64708,12,FALSE))</f>
        <v>47.73</v>
      </c>
      <c r="N26" s="189">
        <f>IF(ISNA(VLOOKUP($C26,Team_Open!$A$1:$S$64708,16,FALSE)),"",VLOOKUP($C26,Team_Open!$A$1:$S$64708,16,FALSE))</f>
        <v>2.729999999999997</v>
      </c>
      <c r="O26" s="219"/>
      <c r="P26" s="219"/>
      <c r="Q26" s="222"/>
      <c r="R26" s="269"/>
      <c r="S26" s="266"/>
      <c r="T26" s="249"/>
    </row>
    <row r="27" spans="1:20" ht="14.25" customHeight="1">
      <c r="A27" s="242"/>
      <c r="B27" s="239"/>
      <c r="C27" s="128">
        <v>76</v>
      </c>
      <c r="D27" s="125" t="str">
        <f>IF(ISNA(VLOOKUP($C27,List!$B$5:$L$64693,2,FALSE)),"",VLOOKUP($C27,List!$B$5:$L$64693,2,FALSE))</f>
        <v>Natalia Garastsenko</v>
      </c>
      <c r="E27" s="135" t="str">
        <f>IF(ISNA(VLOOKUP($C27,List!$B$5:$L$64693,5,FALSE)),"",VLOOKUP($C27,List!$B$5:$L$64693,5,FALSE))</f>
        <v>Tika</v>
      </c>
      <c r="F27" s="113" t="str">
        <f>IF(ISNA(VLOOKUP($C27,List!$B$5:$M$64693,12,FALSE)),"",VLOOKUP($C27,List!$B$5:$M$64693,12,FALSE))</f>
        <v>A3 S</v>
      </c>
      <c r="G27" s="126"/>
      <c r="H27" s="127">
        <f>IF(ISNA(VLOOKUP($C27,Team_Open!$A$1:$S$64708,5,FALSE)),"",VLOOKUP($C27,Team_Open!$A$1:$S$64708,5,FALSE))</f>
        <v>47.1</v>
      </c>
      <c r="I27" s="173">
        <f>IF(ISNA(VLOOKUP($C27,Team_Open!$A$1:$S$64708,9,FALSE)),"",VLOOKUP($C27,Team_Open!$A$1:$S$64708,9,FALSE))</f>
        <v>0</v>
      </c>
      <c r="J27" s="229"/>
      <c r="K27" s="229"/>
      <c r="L27" s="236"/>
      <c r="M27" s="198">
        <f>IF(ISNA(VLOOKUP($C27,Team_Open!$A$1:$S$64708,12,FALSE)),"",VLOOKUP($C27,Team_Open!$A$1:$S$64708,12,FALSE))</f>
        <v>45.65</v>
      </c>
      <c r="N27" s="189">
        <f>IF(ISNA(VLOOKUP($C27,Team_Open!$A$1:$S$64708,16,FALSE)),"",VLOOKUP($C27,Team_Open!$A$1:$S$64708,16,FALSE))</f>
        <v>0.6499999999999986</v>
      </c>
      <c r="O27" s="220"/>
      <c r="P27" s="220"/>
      <c r="Q27" s="223"/>
      <c r="R27" s="270"/>
      <c r="S27" s="267"/>
      <c r="T27" s="250"/>
    </row>
    <row r="28" spans="1:20" ht="14.25" customHeight="1">
      <c r="A28" s="240">
        <v>6</v>
      </c>
      <c r="B28" s="237" t="s">
        <v>376</v>
      </c>
      <c r="C28" s="45">
        <v>36</v>
      </c>
      <c r="D28" s="100" t="str">
        <f>IF(ISNA(VLOOKUP($C28,List!$B$5:$L$64693,2,FALSE)),"",VLOOKUP($C28,List!$B$5:$L$64693,2,FALSE))</f>
        <v>Gunita Romanovska</v>
      </c>
      <c r="E28" s="140" t="str">
        <f>IF(ISNA(VLOOKUP($C28,List!$B$5:$L$64693,5,FALSE)),"",VLOOKUP($C28,List!$B$5:$L$64693,5,FALSE))</f>
        <v>EiDžejs</v>
      </c>
      <c r="F28" s="113" t="str">
        <f>IF(ISNA(VLOOKUP($C28,List!$B$5:$M$64693,12,FALSE)),"",VLOOKUP($C28,List!$B$5:$M$64693,12,FALSE))</f>
        <v>A2 S</v>
      </c>
      <c r="G28" s="104"/>
      <c r="H28" s="108">
        <f>IF(ISNA(VLOOKUP($C28,Team_Open!$A$1:$S$64708,5,FALSE)),"",VLOOKUP($C28,Team_Open!$A$1:$S$64708,5,FALSE))</f>
        <v>65.98</v>
      </c>
      <c r="I28" s="173">
        <f>IF(ISNA(VLOOKUP($C28,Team_Open!$A$1:$S$64708,9,FALSE)),"",VLOOKUP($C28,Team_Open!$A$1:$S$64708,9,FALSE))</f>
        <v>15.980000000000004</v>
      </c>
      <c r="J28" s="227">
        <f>H28+H29+H31</f>
        <v>109.62</v>
      </c>
      <c r="K28" s="227">
        <f>I28+I29+I31</f>
        <v>115.98</v>
      </c>
      <c r="L28" s="230">
        <v>18</v>
      </c>
      <c r="M28" s="199">
        <f>IF(ISNA(VLOOKUP($C28,Team_Open!$A$1:$S$64708,12,FALSE)),"",VLOOKUP($C28,Team_Open!$A$1:$S$64708,12,FALSE))</f>
        <v>0</v>
      </c>
      <c r="N28" s="197">
        <f>IF(ISNA(VLOOKUP($C28,Team_Open!$A$1:$S$64708,16,FALSE)),"",VLOOKUP($C28,Team_Open!$A$1:$S$64708,16,FALSE))</f>
        <v>100</v>
      </c>
      <c r="O28" s="218">
        <f>M29+M30+M31</f>
        <v>117.05</v>
      </c>
      <c r="P28" s="218">
        <f>N29+N30+N31</f>
        <v>5</v>
      </c>
      <c r="Q28" s="224">
        <v>3</v>
      </c>
      <c r="R28" s="268">
        <f>H28+H31+H29+M29+M30+M31</f>
        <v>226.67</v>
      </c>
      <c r="S28" s="265">
        <f>I28+I31+I29+N29+N30+N31</f>
        <v>120.98</v>
      </c>
      <c r="T28" s="262">
        <v>11</v>
      </c>
    </row>
    <row r="29" spans="1:20" ht="14.25" customHeight="1">
      <c r="A29" s="241"/>
      <c r="B29" s="238"/>
      <c r="C29" s="46">
        <v>49</v>
      </c>
      <c r="D29" s="53" t="str">
        <f>IF(ISNA(VLOOKUP($C29,List!$B$5:$L$64693,2,FALSE)),"",VLOOKUP($C29,List!$B$5:$L$64693,2,FALSE))</f>
        <v>Jekaterina Akimova</v>
      </c>
      <c r="E29" s="136" t="str">
        <f>IF(ISNA(VLOOKUP($C29,List!$B$5:$L$64693,5,FALSE)),"",VLOOKUP($C29,List!$B$5:$L$64693,5,FALSE))</f>
        <v>Meni</v>
      </c>
      <c r="F29" s="113" t="str">
        <f>IF(ISNA(VLOOKUP($C29,List!$B$5:$M$64693,12,FALSE)),"",VLOOKUP($C29,List!$B$5:$M$64693,12,FALSE))</f>
        <v>A2 L</v>
      </c>
      <c r="G29" s="105"/>
      <c r="H29" s="109">
        <f>IF(ISNA(VLOOKUP($C29,Team_Open!$A$1:$S$64708,5,FALSE)),"",VLOOKUP($C29,Team_Open!$A$1:$S$64708,5,FALSE))</f>
        <v>0</v>
      </c>
      <c r="I29" s="173">
        <f>IF(ISNA(VLOOKUP($C29,Team_Open!$A$1:$S$64708,9,FALSE)),"",VLOOKUP($C29,Team_Open!$A$1:$S$64708,9,FALSE))</f>
        <v>100</v>
      </c>
      <c r="J29" s="228"/>
      <c r="K29" s="228"/>
      <c r="L29" s="231"/>
      <c r="M29" s="198">
        <f>IF(ISNA(VLOOKUP($C29,Team_Open!$A$1:$S$64708,12,FALSE)),"",VLOOKUP($C29,Team_Open!$A$1:$S$64708,12,FALSE))</f>
        <v>36.58</v>
      </c>
      <c r="N29" s="189">
        <f>IF(ISNA(VLOOKUP($C29,Team_Open!$A$1:$S$64708,16,FALSE)),"",VLOOKUP($C29,Team_Open!$A$1:$S$64708,16,FALSE))</f>
        <v>0</v>
      </c>
      <c r="O29" s="219"/>
      <c r="P29" s="219"/>
      <c r="Q29" s="225"/>
      <c r="R29" s="269"/>
      <c r="S29" s="266"/>
      <c r="T29" s="263"/>
    </row>
    <row r="30" spans="1:20" ht="14.25" customHeight="1">
      <c r="A30" s="241"/>
      <c r="B30" s="238"/>
      <c r="C30" s="46">
        <v>68</v>
      </c>
      <c r="D30" s="53" t="str">
        <f>IF(ISNA(VLOOKUP($C30,List!$B$5:$L$64693,2,FALSE)),"",VLOOKUP($C30,List!$B$5:$L$64693,2,FALSE))</f>
        <v>Maksims Maksimenko</v>
      </c>
      <c r="E30" s="136" t="str">
        <f>IF(ISNA(VLOOKUP($C30,List!$B$5:$L$64693,5,FALSE)),"",VLOOKUP($C30,List!$B$5:$L$64693,5,FALSE))</f>
        <v>Charlie</v>
      </c>
      <c r="F30" s="113" t="str">
        <f>IF(ISNA(VLOOKUP($C30,List!$B$5:$M$64693,12,FALSE)),"",VLOOKUP($C30,List!$B$5:$M$64693,12,FALSE))</f>
        <v>A3 S</v>
      </c>
      <c r="G30" s="105"/>
      <c r="H30" s="175">
        <f>IF(ISNA(VLOOKUP($C30,Team_Open!$A$1:$S$64708,5,FALSE)),"",VLOOKUP($C30,Team_Open!$A$1:$S$64708,5,FALSE))</f>
        <v>0</v>
      </c>
      <c r="I30" s="172">
        <f>IF(ISNA(VLOOKUP($C30,Team_Open!$A$1:$S$64708,9,FALSE)),"",VLOOKUP($C30,Team_Open!$A$1:$S$64708,9,FALSE))</f>
        <v>100</v>
      </c>
      <c r="J30" s="228"/>
      <c r="K30" s="228"/>
      <c r="L30" s="231"/>
      <c r="M30" s="198">
        <f>IF(ISNA(VLOOKUP($C30,Team_Open!$A$1:$S$64708,12,FALSE)),"",VLOOKUP($C30,Team_Open!$A$1:$S$64708,12,FALSE))</f>
        <v>39.22</v>
      </c>
      <c r="N30" s="189">
        <f>IF(ISNA(VLOOKUP($C30,Team_Open!$A$1:$S$64708,16,FALSE)),"",VLOOKUP($C30,Team_Open!$A$1:$S$64708,16,FALSE))</f>
        <v>5</v>
      </c>
      <c r="O30" s="219"/>
      <c r="P30" s="219"/>
      <c r="Q30" s="225"/>
      <c r="R30" s="269"/>
      <c r="S30" s="266"/>
      <c r="T30" s="263"/>
    </row>
    <row r="31" spans="1:20" ht="14.25" customHeight="1">
      <c r="A31" s="242"/>
      <c r="B31" s="239"/>
      <c r="C31" s="47">
        <v>75</v>
      </c>
      <c r="D31" s="54" t="str">
        <f>IF(ISNA(VLOOKUP($C31,List!$B$5:$L$64693,2,FALSE)),"",VLOOKUP($C31,List!$B$5:$L$64693,2,FALSE))</f>
        <v>Svetlana Kreslina</v>
      </c>
      <c r="E31" s="137" t="str">
        <f>IF(ISNA(VLOOKUP($C31,List!$B$5:$L$64693,5,FALSE)),"",VLOOKUP($C31,List!$B$5:$L$64693,5,FALSE))</f>
        <v>Quickly</v>
      </c>
      <c r="F31" s="113" t="str">
        <f>IF(ISNA(VLOOKUP($C31,List!$B$5:$M$64693,12,FALSE)),"",VLOOKUP($C31,List!$B$5:$M$64693,12,FALSE))</f>
        <v>A3 S</v>
      </c>
      <c r="G31" s="106"/>
      <c r="H31" s="110">
        <f>IF(ISNA(VLOOKUP($C31,Team_Open!$A$1:$S$64708,5,FALSE)),"",VLOOKUP($C31,Team_Open!$A$1:$S$64708,5,FALSE))</f>
        <v>43.64</v>
      </c>
      <c r="I31" s="173">
        <f>IF(ISNA(VLOOKUP($C31,Team_Open!$A$1:$S$64708,9,FALSE)),"",VLOOKUP($C31,Team_Open!$A$1:$S$64708,9,FALSE))</f>
        <v>0</v>
      </c>
      <c r="J31" s="229"/>
      <c r="K31" s="229"/>
      <c r="L31" s="232"/>
      <c r="M31" s="198">
        <f>IF(ISNA(VLOOKUP($C31,Team_Open!$A$1:$S$64708,12,FALSE)),"",VLOOKUP($C31,Team_Open!$A$1:$S$64708,12,FALSE))</f>
        <v>41.25</v>
      </c>
      <c r="N31" s="189">
        <f>IF(ISNA(VLOOKUP($C31,Team_Open!$A$1:$S$64708,16,FALSE)),"",VLOOKUP($C31,Team_Open!$A$1:$S$64708,16,FALSE))</f>
        <v>0</v>
      </c>
      <c r="O31" s="220"/>
      <c r="P31" s="220"/>
      <c r="Q31" s="226"/>
      <c r="R31" s="270"/>
      <c r="S31" s="267"/>
      <c r="T31" s="264"/>
    </row>
    <row r="32" spans="1:20" ht="14.25" customHeight="1">
      <c r="A32" s="240">
        <v>7</v>
      </c>
      <c r="B32" s="237" t="s">
        <v>371</v>
      </c>
      <c r="C32" s="45">
        <v>28</v>
      </c>
      <c r="D32" s="100" t="str">
        <f>IF(ISNA(VLOOKUP($C32,List!$B$5:$L$64693,2,FALSE)),"",VLOOKUP($C32,List!$B$5:$L$64693,2,FALSE))</f>
        <v>Solvita Slišāne</v>
      </c>
      <c r="E32" s="132" t="str">
        <f>IF(ISNA(VLOOKUP($C32,List!$B$5:$L$64693,5,FALSE)),"",VLOOKUP($C32,List!$B$5:$L$64693,5,FALSE))</f>
        <v>Deja</v>
      </c>
      <c r="F32" s="113" t="str">
        <f>IF(ISNA(VLOOKUP($C32,List!$B$5:$M$64693,12,FALSE)),"",VLOOKUP($C32,List!$B$5:$M$64693,12,FALSE))</f>
        <v>A1 L</v>
      </c>
      <c r="G32" s="104"/>
      <c r="H32" s="171">
        <f>IF(ISNA(VLOOKUP($C32,Team_Open!$A$1:$S$64708,5,FALSE)),"",VLOOKUP($C32,Team_Open!$A$1:$S$64708,5,FALSE))</f>
        <v>0</v>
      </c>
      <c r="I32" s="172">
        <f>IF(ISNA(VLOOKUP($C32,Team_Open!$A$1:$S$64708,9,FALSE)),"",VLOOKUP($C32,Team_Open!$A$1:$S$64708,9,FALSE))</f>
        <v>100</v>
      </c>
      <c r="J32" s="227">
        <f>H33+H34+H35</f>
        <v>91.96000000000001</v>
      </c>
      <c r="K32" s="227">
        <f>I33+I34+I35</f>
        <v>120</v>
      </c>
      <c r="L32" s="230">
        <v>19</v>
      </c>
      <c r="M32" s="198">
        <f>IF(ISNA(VLOOKUP($C32,Team_Open!$A$1:$S$64708,12,FALSE)),"",VLOOKUP($C32,Team_Open!$A$1:$S$64708,12,FALSE))</f>
        <v>42.4</v>
      </c>
      <c r="N32" s="189">
        <f>IF(ISNA(VLOOKUP($C32,Team_Open!$A$1:$S$64708,16,FALSE)),"",VLOOKUP($C32,Team_Open!$A$1:$S$64708,16,FALSE))</f>
        <v>10</v>
      </c>
      <c r="O32" s="218">
        <f>M32+M34+M35</f>
        <v>127.68</v>
      </c>
      <c r="P32" s="218">
        <f>N32+N34+N35</f>
        <v>10.060000000000002</v>
      </c>
      <c r="Q32" s="221">
        <v>7</v>
      </c>
      <c r="R32" s="268">
        <f>H34+H35+H33+M32+M34+M35</f>
        <v>219.64000000000001</v>
      </c>
      <c r="S32" s="265">
        <f>I34+I35+I33+N32+N34+N35</f>
        <v>130.06</v>
      </c>
      <c r="T32" s="262">
        <v>13</v>
      </c>
    </row>
    <row r="33" spans="1:20" ht="14.25" customHeight="1">
      <c r="A33" s="241"/>
      <c r="B33" s="238"/>
      <c r="C33" s="46">
        <v>40</v>
      </c>
      <c r="D33" s="53" t="str">
        <f>IF(ISNA(VLOOKUP($C33,List!$B$5:$L$64693,2,FALSE)),"",VLOOKUP($C33,List!$B$5:$L$64693,2,FALSE))</f>
        <v>Žanna Ivanova</v>
      </c>
      <c r="E33" s="136" t="str">
        <f>IF(ISNA(VLOOKUP($C33,List!$B$5:$L$64693,5,FALSE)),"",VLOOKUP($C33,List!$B$5:$L$64693,5,FALSE))</f>
        <v>Karat</v>
      </c>
      <c r="F33" s="113" t="str">
        <f>IF(ISNA(VLOOKUP($C33,List!$B$5:$M$64693,12,FALSE)),"",VLOOKUP($C33,List!$B$5:$M$64693,12,FALSE))</f>
        <v>A2 M</v>
      </c>
      <c r="G33" s="105"/>
      <c r="H33" s="109">
        <f>IF(ISNA(VLOOKUP($C33,Team_Open!$A$1:$S$64708,5,FALSE)),"",VLOOKUP($C33,Team_Open!$A$1:$S$64708,5,FALSE))</f>
        <v>0</v>
      </c>
      <c r="I33" s="173">
        <f>IF(ISNA(VLOOKUP($C33,Team_Open!$A$1:$S$64708,9,FALSE)),"",VLOOKUP($C33,Team_Open!$A$1:$S$64708,9,FALSE))</f>
        <v>100</v>
      </c>
      <c r="J33" s="228"/>
      <c r="K33" s="228"/>
      <c r="L33" s="231"/>
      <c r="M33" s="199">
        <f>IF(ISNA(VLOOKUP($C33,Team_Open!$A$1:$S$64708,12,FALSE)),"",VLOOKUP($C33,Team_Open!$A$1:$S$64708,12,FALSE))</f>
        <v>0</v>
      </c>
      <c r="N33" s="197">
        <f>IF(ISNA(VLOOKUP($C33,Team_Open!$A$1:$S$64708,16,FALSE)),"",VLOOKUP($C33,Team_Open!$A$1:$S$64708,16,FALSE))</f>
        <v>100</v>
      </c>
      <c r="O33" s="219"/>
      <c r="P33" s="219"/>
      <c r="Q33" s="222"/>
      <c r="R33" s="269"/>
      <c r="S33" s="266"/>
      <c r="T33" s="263"/>
    </row>
    <row r="34" spans="1:20" ht="14.25" customHeight="1">
      <c r="A34" s="241"/>
      <c r="B34" s="238"/>
      <c r="C34" s="46">
        <v>52</v>
      </c>
      <c r="D34" s="53" t="str">
        <f>IF(ISNA(VLOOKUP($C34,List!$B$5:$L$64693,2,FALSE)),"",VLOOKUP($C34,List!$B$5:$L$64693,2,FALSE))</f>
        <v>Solvita Slišāne</v>
      </c>
      <c r="E34" s="136" t="str">
        <f>IF(ISNA(VLOOKUP($C34,List!$B$5:$L$64693,5,FALSE)),"",VLOOKUP($C34,List!$B$5:$L$64693,5,FALSE))</f>
        <v>Tika</v>
      </c>
      <c r="F34" s="113" t="str">
        <f>IF(ISNA(VLOOKUP($C34,List!$B$5:$M$64693,12,FALSE)),"",VLOOKUP($C34,List!$B$5:$M$64693,12,FALSE))</f>
        <v>A3 S</v>
      </c>
      <c r="G34" s="105"/>
      <c r="H34" s="109">
        <f>IF(ISNA(VLOOKUP($C34,Team_Open!$A$1:$S$64708,5,FALSE)),"",VLOOKUP($C34,Team_Open!$A$1:$S$64708,5,FALSE))</f>
        <v>44.74</v>
      </c>
      <c r="I34" s="173">
        <f>IF(ISNA(VLOOKUP($C34,Team_Open!$A$1:$S$64708,9,FALSE)),"",VLOOKUP($C34,Team_Open!$A$1:$S$64708,9,FALSE))</f>
        <v>15</v>
      </c>
      <c r="J34" s="228"/>
      <c r="K34" s="228"/>
      <c r="L34" s="231"/>
      <c r="M34" s="198">
        <f>IF(ISNA(VLOOKUP($C34,Team_Open!$A$1:$S$64708,12,FALSE)),"",VLOOKUP($C34,Team_Open!$A$1:$S$64708,12,FALSE))</f>
        <v>40.22</v>
      </c>
      <c r="N34" s="189">
        <f>IF(ISNA(VLOOKUP($C34,Team_Open!$A$1:$S$64708,16,FALSE)),"",VLOOKUP($C34,Team_Open!$A$1:$S$64708,16,FALSE))</f>
        <v>0</v>
      </c>
      <c r="O34" s="219"/>
      <c r="P34" s="219"/>
      <c r="Q34" s="222"/>
      <c r="R34" s="269"/>
      <c r="S34" s="266"/>
      <c r="T34" s="263"/>
    </row>
    <row r="35" spans="1:20" ht="14.25" customHeight="1">
      <c r="A35" s="242"/>
      <c r="B35" s="239"/>
      <c r="C35" s="47">
        <v>62</v>
      </c>
      <c r="D35" s="54" t="str">
        <f>IF(ISNA(VLOOKUP($C35,List!$B$5:$L$64693,2,FALSE)),"",VLOOKUP($C35,List!$B$5:$L$64693,2,FALSE))</f>
        <v>Sanita Ribzamena</v>
      </c>
      <c r="E35" s="137" t="str">
        <f>IF(ISNA(VLOOKUP($C35,List!$B$5:$L$64693,5,FALSE)),"",VLOOKUP($C35,List!$B$5:$L$64693,5,FALSE))</f>
        <v>Brent</v>
      </c>
      <c r="F35" s="113" t="str">
        <f>IF(ISNA(VLOOKUP($C35,List!$B$5:$M$64693,12,FALSE)),"",VLOOKUP($C35,List!$B$5:$M$64693,12,FALSE))</f>
        <v>A3 S</v>
      </c>
      <c r="G35" s="106"/>
      <c r="H35" s="110">
        <f>IF(ISNA(VLOOKUP($C35,Team_Open!$A$1:$S$64708,5,FALSE)),"",VLOOKUP($C35,Team_Open!$A$1:$S$64708,5,FALSE))</f>
        <v>47.22</v>
      </c>
      <c r="I35" s="173">
        <f>IF(ISNA(VLOOKUP($C35,Team_Open!$A$1:$S$64708,9,FALSE)),"",VLOOKUP($C35,Team_Open!$A$1:$S$64708,9,FALSE))</f>
        <v>5</v>
      </c>
      <c r="J35" s="229"/>
      <c r="K35" s="229"/>
      <c r="L35" s="232"/>
      <c r="M35" s="198">
        <f>IF(ISNA(VLOOKUP($C35,Team_Open!$A$1:$S$64708,12,FALSE)),"",VLOOKUP($C35,Team_Open!$A$1:$S$64708,12,FALSE))</f>
        <v>45.06</v>
      </c>
      <c r="N35" s="189">
        <f>IF(ISNA(VLOOKUP($C35,Team_Open!$A$1:$S$64708,16,FALSE)),"",VLOOKUP($C35,Team_Open!$A$1:$S$64708,16,FALSE))</f>
        <v>0.060000000000002274</v>
      </c>
      <c r="O35" s="220"/>
      <c r="P35" s="220"/>
      <c r="Q35" s="223"/>
      <c r="R35" s="270"/>
      <c r="S35" s="267"/>
      <c r="T35" s="264"/>
    </row>
    <row r="36" spans="1:20" ht="14.25" customHeight="1">
      <c r="A36" s="240">
        <v>8</v>
      </c>
      <c r="B36" s="237" t="s">
        <v>367</v>
      </c>
      <c r="C36" s="45">
        <v>20</v>
      </c>
      <c r="D36" s="100" t="str">
        <f>IF(ISNA(VLOOKUP($C36,List!$B$5:$L$64693,2,FALSE)),"",VLOOKUP($C36,List!$B$5:$L$64693,2,FALSE))</f>
        <v>Diāna Aumeistere</v>
      </c>
      <c r="E36" s="132" t="str">
        <f>IF(ISNA(VLOOKUP($C36,List!$B$5:$L$64693,5,FALSE)),"",VLOOKUP($C36,List!$B$5:$L$64693,5,FALSE))</f>
        <v>Blūzs</v>
      </c>
      <c r="F36" s="113" t="str">
        <f>IF(ISNA(VLOOKUP($C36,List!$B$5:$M$64693,12,FALSE)),"",VLOOKUP($C36,List!$B$5:$M$64693,12,FALSE))</f>
        <v>A1 S</v>
      </c>
      <c r="G36" s="104"/>
      <c r="H36" s="108">
        <f>IF(ISNA(VLOOKUP($C36,Team_Open!$A$1:$S$64708,5,FALSE)),"",VLOOKUP($C36,Team_Open!$A$1:$S$64708,5,FALSE))</f>
        <v>87.21</v>
      </c>
      <c r="I36" s="173">
        <f>IF(ISNA(VLOOKUP($C36,Team_Open!$A$1:$S$64708,9,FALSE)),"",VLOOKUP($C36,Team_Open!$A$1:$S$64708,9,FALSE))</f>
        <v>37.209999999999994</v>
      </c>
      <c r="J36" s="227">
        <f>H36+H37+H38</f>
        <v>245.85999999999999</v>
      </c>
      <c r="K36" s="227">
        <f>I36+I37+I38</f>
        <v>95.85999999999999</v>
      </c>
      <c r="L36" s="230">
        <v>13</v>
      </c>
      <c r="M36" s="198">
        <f>IF(ISNA(VLOOKUP($C36,Team_Open!$A$1:$S$64708,12,FALSE)),"",VLOOKUP($C36,Team_Open!$A$1:$S$64708,12,FALSE))</f>
        <v>0</v>
      </c>
      <c r="N36" s="189">
        <f>IF(ISNA(VLOOKUP($C36,Team_Open!$A$1:$S$64708,16,FALSE)),"",VLOOKUP($C36,Team_Open!$A$1:$S$64708,16,FALSE))</f>
        <v>100</v>
      </c>
      <c r="O36" s="218">
        <f>M36+M37+M38</f>
        <v>137.54</v>
      </c>
      <c r="P36" s="218">
        <f>N36+N37+N38</f>
        <v>152.54</v>
      </c>
      <c r="Q36" s="221">
        <v>19</v>
      </c>
      <c r="R36" s="268">
        <f>H36+H37+H38+M36+M37+M38</f>
        <v>383.4</v>
      </c>
      <c r="S36" s="265">
        <f>I36+I37+I38+N36+N37+N38</f>
        <v>248.39999999999998</v>
      </c>
      <c r="T36" s="262">
        <v>17</v>
      </c>
    </row>
    <row r="37" spans="1:20" ht="14.25" customHeight="1">
      <c r="A37" s="241"/>
      <c r="B37" s="238"/>
      <c r="C37" s="46">
        <v>34</v>
      </c>
      <c r="D37" s="53" t="str">
        <f>IF(ISNA(VLOOKUP($C37,List!$B$5:$L$64693,2,FALSE)),"",VLOOKUP($C37,List!$B$5:$L$64693,2,FALSE))</f>
        <v>Arta Veisa</v>
      </c>
      <c r="E37" s="136" t="str">
        <f>IF(ISNA(VLOOKUP($C37,List!$B$5:$L$64693,5,FALSE)),"",VLOOKUP($C37,List!$B$5:$L$64693,5,FALSE))</f>
        <v>Dako</v>
      </c>
      <c r="F37" s="113" t="str">
        <f>IF(ISNA(VLOOKUP($C37,List!$B$5:$M$64693,12,FALSE)),"",VLOOKUP($C37,List!$B$5:$M$64693,12,FALSE))</f>
        <v>A2 S</v>
      </c>
      <c r="G37" s="105"/>
      <c r="H37" s="109">
        <f>IF(ISNA(VLOOKUP($C37,Team_Open!$A$1:$S$64708,5,FALSE)),"",VLOOKUP($C37,Team_Open!$A$1:$S$64708,5,FALSE))</f>
        <v>78.55</v>
      </c>
      <c r="I37" s="173">
        <f>IF(ISNA(VLOOKUP($C37,Team_Open!$A$1:$S$64708,9,FALSE)),"",VLOOKUP($C37,Team_Open!$A$1:$S$64708,9,FALSE))</f>
        <v>33.55</v>
      </c>
      <c r="J37" s="228"/>
      <c r="K37" s="228"/>
      <c r="L37" s="231"/>
      <c r="M37" s="198">
        <f>IF(ISNA(VLOOKUP($C37,Team_Open!$A$1:$S$64708,12,FALSE)),"",VLOOKUP($C37,Team_Open!$A$1:$S$64708,12,FALSE))</f>
        <v>70.16</v>
      </c>
      <c r="N37" s="189">
        <f>IF(ISNA(VLOOKUP($C37,Team_Open!$A$1:$S$64708,16,FALSE)),"",VLOOKUP($C37,Team_Open!$A$1:$S$64708,16,FALSE))</f>
        <v>30.159999999999997</v>
      </c>
      <c r="O37" s="219"/>
      <c r="P37" s="219"/>
      <c r="Q37" s="222"/>
      <c r="R37" s="269"/>
      <c r="S37" s="266"/>
      <c r="T37" s="263"/>
    </row>
    <row r="38" spans="1:20" ht="14.25" customHeight="1">
      <c r="A38" s="241"/>
      <c r="B38" s="238"/>
      <c r="C38" s="46">
        <v>35</v>
      </c>
      <c r="D38" s="53" t="str">
        <f>IF(ISNA(VLOOKUP($C38,List!$B$5:$L$64693,2,FALSE)),"",VLOOKUP($C38,List!$B$5:$L$64693,2,FALSE))</f>
        <v>Diāna Aumeistere</v>
      </c>
      <c r="E38" s="136" t="str">
        <f>IF(ISNA(VLOOKUP($C38,List!$B$5:$L$64693,5,FALSE)),"",VLOOKUP($C38,List!$B$5:$L$64693,5,FALSE))</f>
        <v>Broderiks</v>
      </c>
      <c r="F38" s="113" t="str">
        <f>IF(ISNA(VLOOKUP($C38,List!$B$5:$M$64693,12,FALSE)),"",VLOOKUP($C38,List!$B$5:$M$64693,12,FALSE))</f>
        <v>A2 S</v>
      </c>
      <c r="G38" s="105"/>
      <c r="H38" s="109">
        <f>IF(ISNA(VLOOKUP($C38,Team_Open!$A$1:$S$64708,5,FALSE)),"",VLOOKUP($C38,Team_Open!$A$1:$S$64708,5,FALSE))</f>
        <v>80.1</v>
      </c>
      <c r="I38" s="173">
        <f>IF(ISNA(VLOOKUP($C38,Team_Open!$A$1:$S$64708,9,FALSE)),"",VLOOKUP($C38,Team_Open!$A$1:$S$64708,9,FALSE))</f>
        <v>25.099999999999994</v>
      </c>
      <c r="J38" s="228"/>
      <c r="K38" s="228"/>
      <c r="L38" s="231"/>
      <c r="M38" s="198">
        <f>IF(ISNA(VLOOKUP($C38,Team_Open!$A$1:$S$64708,12,FALSE)),"",VLOOKUP($C38,Team_Open!$A$1:$S$64708,12,FALSE))</f>
        <v>67.38</v>
      </c>
      <c r="N38" s="189">
        <f>IF(ISNA(VLOOKUP($C38,Team_Open!$A$1:$S$64708,16,FALSE)),"",VLOOKUP($C38,Team_Open!$A$1:$S$64708,16,FALSE))</f>
        <v>22.379999999999995</v>
      </c>
      <c r="O38" s="219"/>
      <c r="P38" s="219"/>
      <c r="Q38" s="222"/>
      <c r="R38" s="269"/>
      <c r="S38" s="266"/>
      <c r="T38" s="263"/>
    </row>
    <row r="39" spans="1:20" ht="14.25" customHeight="1">
      <c r="A39" s="242"/>
      <c r="B39" s="239"/>
      <c r="C39" s="164">
        <v>37</v>
      </c>
      <c r="D39" s="165" t="str">
        <f>IF(ISNA(VLOOKUP($C39,List!$B$5:$L$64693,2,FALSE)),"",VLOOKUP($C39,List!$B$5:$L$64693,2,FALSE))</f>
        <v>Marju Mikkel</v>
      </c>
      <c r="E39" s="166" t="str">
        <f>IF(ISNA(VLOOKUP($C39,List!$B$5:$L$64693,5,FALSE)),"",VLOOKUP($C39,List!$B$5:$L$64693,5,FALSE))</f>
        <v>Laura</v>
      </c>
      <c r="F39" s="113" t="str">
        <f>IF(ISNA(VLOOKUP($C39,List!$B$5:$M$64693,12,FALSE)),"",VLOOKUP($C39,List!$B$5:$M$64693,12,FALSE))</f>
        <v>A2 S</v>
      </c>
      <c r="G39" s="167"/>
      <c r="H39" s="176">
        <f>IF(ISNA(VLOOKUP($C39,Team_Open!$A$1:$S$64708,5,FALSE)),"",VLOOKUP($C39,Team_Open!$A$1:$S$64708,5,FALSE))</f>
        <v>0</v>
      </c>
      <c r="I39" s="172">
        <f>IF(ISNA(VLOOKUP($C39,Team_Open!$A$1:$S$64708,9,FALSE)),"",VLOOKUP($C39,Team_Open!$A$1:$S$64708,9,FALSE))</f>
        <v>100</v>
      </c>
      <c r="J39" s="229"/>
      <c r="K39" s="229"/>
      <c r="L39" s="232"/>
      <c r="M39" s="199">
        <f>IF(ISNA(VLOOKUP($C39,Team_Open!$A$1:$S$64708,12,FALSE)),"",VLOOKUP($C39,Team_Open!$A$1:$S$64708,12,FALSE))</f>
        <v>0</v>
      </c>
      <c r="N39" s="197">
        <f>IF(ISNA(VLOOKUP($C39,Team_Open!$A$1:$S$64708,16,FALSE)),"",VLOOKUP($C39,Team_Open!$A$1:$S$64708,16,FALSE))</f>
        <v>100</v>
      </c>
      <c r="O39" s="220"/>
      <c r="P39" s="220"/>
      <c r="Q39" s="223"/>
      <c r="R39" s="270"/>
      <c r="S39" s="267"/>
      <c r="T39" s="264"/>
    </row>
    <row r="40" spans="1:20" ht="14.25" customHeight="1">
      <c r="A40" s="240">
        <v>9</v>
      </c>
      <c r="B40" s="237" t="s">
        <v>374</v>
      </c>
      <c r="C40" s="45">
        <v>32</v>
      </c>
      <c r="D40" s="100" t="str">
        <f>IF(ISNA(VLOOKUP($C40,List!$B$5:$L$64693,2,FALSE)),"",VLOOKUP($C40,List!$B$5:$L$64693,2,FALSE))</f>
        <v>Vytautas Lopeta</v>
      </c>
      <c r="E40" s="132" t="str">
        <f>IF(ISNA(VLOOKUP($C40,List!$B$5:$L$64693,5,FALSE)),"",VLOOKUP($C40,List!$B$5:$L$64693,5,FALSE))</f>
        <v>Reginka</v>
      </c>
      <c r="F40" s="113" t="str">
        <f>IF(ISNA(VLOOKUP($C40,List!$B$5:$M$64693,12,FALSE)),"",VLOOKUP($C40,List!$B$5:$M$64693,12,FALSE))</f>
        <v>A1 L</v>
      </c>
      <c r="G40" s="104"/>
      <c r="H40" s="108">
        <f>IF(ISNA(VLOOKUP($C40,Team_Open!$A$1:$S$64708,5,FALSE)),"",VLOOKUP($C40,Team_Open!$A$1:$S$64708,5,FALSE))</f>
        <v>41.57</v>
      </c>
      <c r="I40" s="173">
        <f>IF(ISNA(VLOOKUP($C40,Team_Open!$A$1:$S$64708,9,FALSE)),"",VLOOKUP($C40,Team_Open!$A$1:$S$64708,9,FALSE))</f>
        <v>15</v>
      </c>
      <c r="J40" s="227">
        <f>H40+H41+H43</f>
        <v>126.56</v>
      </c>
      <c r="K40" s="227">
        <f>I40+I41+I43</f>
        <v>15</v>
      </c>
      <c r="L40" s="230">
        <v>9</v>
      </c>
      <c r="M40" s="198">
        <f>IF(ISNA(VLOOKUP($C40,Team_Open!$A$1:$S$64708,12,FALSE)),"",VLOOKUP($C40,Team_Open!$A$1:$S$64708,12,FALSE))</f>
        <v>34.39</v>
      </c>
      <c r="N40" s="189">
        <f>IF(ISNA(VLOOKUP($C40,Team_Open!$A$1:$S$64708,16,FALSE)),"",VLOOKUP($C40,Team_Open!$A$1:$S$64708,16,FALSE))</f>
        <v>10</v>
      </c>
      <c r="O40" s="218">
        <f>M40+M41+M43</f>
        <v>81.36</v>
      </c>
      <c r="P40" s="218">
        <f>N40+N41+N43</f>
        <v>111.97</v>
      </c>
      <c r="Q40" s="221">
        <v>16</v>
      </c>
      <c r="R40" s="268">
        <f>H40+H41+H43+M40+M41+M43</f>
        <v>207.92</v>
      </c>
      <c r="S40" s="265">
        <f>I40+I41+I43+N40+N41+N43</f>
        <v>126.97</v>
      </c>
      <c r="T40" s="262">
        <v>12</v>
      </c>
    </row>
    <row r="41" spans="1:20" ht="14.25" customHeight="1">
      <c r="A41" s="241"/>
      <c r="B41" s="238"/>
      <c r="C41" s="46">
        <v>59</v>
      </c>
      <c r="D41" s="53" t="str">
        <f>IF(ISNA(VLOOKUP($C41,List!$B$5:$L$64693,2,FALSE)),"",VLOOKUP($C41,List!$B$5:$L$64693,2,FALSE))</f>
        <v>Vilija Snorkienė</v>
      </c>
      <c r="E41" s="136" t="str">
        <f>IF(ISNA(VLOOKUP($C41,List!$B$5:$L$64693,5,FALSE)),"",VLOOKUP($C41,List!$B$5:$L$64693,5,FALSE))</f>
        <v>Fai</v>
      </c>
      <c r="F41" s="113" t="str">
        <f>IF(ISNA(VLOOKUP($C41,List!$B$5:$M$64693,12,FALSE)),"",VLOOKUP($C41,List!$B$5:$M$64693,12,FALSE))</f>
        <v>A3 S</v>
      </c>
      <c r="G41" s="105"/>
      <c r="H41" s="109">
        <f>IF(ISNA(VLOOKUP($C41,Team_Open!$A$1:$S$64708,5,FALSE)),"",VLOOKUP($C41,Team_Open!$A$1:$S$64708,5,FALSE))</f>
        <v>40.31</v>
      </c>
      <c r="I41" s="173">
        <f>IF(ISNA(VLOOKUP($C41,Team_Open!$A$1:$S$64708,9,FALSE)),"",VLOOKUP($C41,Team_Open!$A$1:$S$64708,9,FALSE))</f>
        <v>0</v>
      </c>
      <c r="J41" s="228"/>
      <c r="K41" s="228"/>
      <c r="L41" s="231"/>
      <c r="M41" s="198">
        <f>IF(ISNA(VLOOKUP($C41,Team_Open!$A$1:$S$64708,12,FALSE)),"",VLOOKUP($C41,Team_Open!$A$1:$S$64708,12,FALSE))</f>
        <v>0</v>
      </c>
      <c r="N41" s="189">
        <f>IF(ISNA(VLOOKUP($C41,Team_Open!$A$1:$S$64708,16,FALSE)),"",VLOOKUP($C41,Team_Open!$A$1:$S$64708,16,FALSE))</f>
        <v>100</v>
      </c>
      <c r="O41" s="219"/>
      <c r="P41" s="219"/>
      <c r="Q41" s="222"/>
      <c r="R41" s="269"/>
      <c r="S41" s="266"/>
      <c r="T41" s="263"/>
    </row>
    <row r="42" spans="1:20" ht="14.25" customHeight="1">
      <c r="A42" s="241"/>
      <c r="B42" s="238"/>
      <c r="C42" s="46">
        <v>71</v>
      </c>
      <c r="D42" s="53" t="str">
        <f>IF(ISNA(VLOOKUP($C42,List!$B$5:$L$64693,2,FALSE)),"",VLOOKUP($C42,List!$B$5:$L$64693,2,FALSE))</f>
        <v>Raminta Zilinskaite</v>
      </c>
      <c r="E42" s="136" t="str">
        <f>IF(ISNA(VLOOKUP($C42,List!$B$5:$L$64693,5,FALSE)),"",VLOOKUP($C42,List!$B$5:$L$64693,5,FALSE))</f>
        <v>Zara</v>
      </c>
      <c r="F42" s="113" t="str">
        <f>IF(ISNA(VLOOKUP($C42,List!$B$5:$M$64693,12,FALSE)),"",VLOOKUP($C42,List!$B$5:$M$64693,12,FALSE))</f>
        <v>A3 S</v>
      </c>
      <c r="G42" s="105"/>
      <c r="H42" s="175">
        <f>IF(ISNA(VLOOKUP($C42,Team_Open!$A$1:$S$64708,5,FALSE)),"",VLOOKUP($C42,Team_Open!$A$1:$S$64708,5,FALSE))</f>
        <v>0</v>
      </c>
      <c r="I42" s="172">
        <f>IF(ISNA(VLOOKUP($C42,Team_Open!$A$1:$S$64708,9,FALSE)),"",VLOOKUP($C42,Team_Open!$A$1:$S$64708,9,FALSE))</f>
        <v>100</v>
      </c>
      <c r="J42" s="228"/>
      <c r="K42" s="228"/>
      <c r="L42" s="231"/>
      <c r="M42" s="199">
        <f>IF(ISNA(VLOOKUP($C42,Team_Open!$A$1:$S$64708,12,FALSE)),"",VLOOKUP($C42,Team_Open!$A$1:$S$64708,12,FALSE))</f>
        <v>0</v>
      </c>
      <c r="N42" s="197">
        <f>IF(ISNA(VLOOKUP($C42,Team_Open!$A$1:$S$64708,16,FALSE)),"",VLOOKUP($C42,Team_Open!$A$1:$S$64708,16,FALSE))</f>
        <v>100</v>
      </c>
      <c r="O42" s="219"/>
      <c r="P42" s="219"/>
      <c r="Q42" s="222"/>
      <c r="R42" s="269"/>
      <c r="S42" s="266"/>
      <c r="T42" s="263"/>
    </row>
    <row r="43" spans="1:20" ht="14.25" customHeight="1">
      <c r="A43" s="242"/>
      <c r="B43" s="239"/>
      <c r="C43" s="47">
        <v>84</v>
      </c>
      <c r="D43" s="54" t="str">
        <f>IF(ISNA(VLOOKUP($C43,List!$B$5:$L$64693,2,FALSE)),"",VLOOKUP($C43,List!$B$5:$L$64693,2,FALSE))</f>
        <v>Rita Dambrauskaitė</v>
      </c>
      <c r="E43" s="137" t="str">
        <f>IF(ISNA(VLOOKUP($C43,List!$B$5:$L$64693,5,FALSE)),"",VLOOKUP($C43,List!$B$5:$L$64693,5,FALSE))</f>
        <v>Kola</v>
      </c>
      <c r="F43" s="113" t="str">
        <f>IF(ISNA(VLOOKUP($C43,List!$B$5:$M$64693,12,FALSE)),"",VLOOKUP($C43,List!$B$5:$M$64693,12,FALSE))</f>
        <v>A3 L</v>
      </c>
      <c r="G43" s="106"/>
      <c r="H43" s="110">
        <f>IF(ISNA(VLOOKUP($C43,Team_Open!$A$1:$S$64708,5,FALSE)),"",VLOOKUP($C43,Team_Open!$A$1:$S$64708,5,FALSE))</f>
        <v>44.68</v>
      </c>
      <c r="I43" s="173">
        <f>IF(ISNA(VLOOKUP($C43,Team_Open!$A$1:$S$64708,9,FALSE)),"",VLOOKUP($C43,Team_Open!$A$1:$S$64708,9,FALSE))</f>
        <v>0</v>
      </c>
      <c r="J43" s="229"/>
      <c r="K43" s="229"/>
      <c r="L43" s="232"/>
      <c r="M43" s="198">
        <f>IF(ISNA(VLOOKUP($C43,Team_Open!$A$1:$S$64708,12,FALSE)),"",VLOOKUP($C43,Team_Open!$A$1:$S$64708,12,FALSE))</f>
        <v>46.97</v>
      </c>
      <c r="N43" s="189">
        <f>IF(ISNA(VLOOKUP($C43,Team_Open!$A$1:$S$64708,16,FALSE)),"",VLOOKUP($C43,Team_Open!$A$1:$S$64708,16,FALSE))</f>
        <v>1.9699999999999989</v>
      </c>
      <c r="O43" s="220"/>
      <c r="P43" s="220"/>
      <c r="Q43" s="223"/>
      <c r="R43" s="270"/>
      <c r="S43" s="267"/>
      <c r="T43" s="264"/>
    </row>
    <row r="44" spans="1:20" ht="14.25" customHeight="1">
      <c r="A44" s="240">
        <v>10</v>
      </c>
      <c r="B44" s="237" t="s">
        <v>368</v>
      </c>
      <c r="C44" s="45">
        <v>22</v>
      </c>
      <c r="D44" s="100" t="str">
        <f>IF(ISNA(VLOOKUP($C44,List!$B$5:$L$64693,2,FALSE)),"",VLOOKUP($C44,List!$B$5:$L$64693,2,FALSE))</f>
        <v>Liene Poriņa</v>
      </c>
      <c r="E44" s="132" t="str">
        <f>IF(ISNA(VLOOKUP($C44,List!$B$5:$L$64693,5,FALSE)),"",VLOOKUP($C44,List!$B$5:$L$64693,5,FALSE))</f>
        <v>Raiders</v>
      </c>
      <c r="F44" s="113" t="str">
        <f>IF(ISNA(VLOOKUP($C44,List!$B$5:$M$64693,12,FALSE)),"",VLOOKUP($C44,List!$B$5:$M$64693,12,FALSE))</f>
        <v>A1 S</v>
      </c>
      <c r="G44" s="104"/>
      <c r="H44" s="171">
        <f>IF(ISNA(VLOOKUP($C44,Team_Open!$A$1:$S$64708,5,FALSE)),"",VLOOKUP($C44,Team_Open!$A$1:$S$64708,5,FALSE))</f>
        <v>0</v>
      </c>
      <c r="I44" s="172">
        <f>IF(ISNA(VLOOKUP($C44,Team_Open!$A$1:$S$64708,9,FALSE)),"",VLOOKUP($C44,Team_Open!$A$1:$S$64708,9,FALSE))</f>
        <v>100</v>
      </c>
      <c r="J44" s="227">
        <f>H45+H46+H47</f>
        <v>166.62</v>
      </c>
      <c r="K44" s="227">
        <f>I45+I46+I47</f>
        <v>59.620000000000005</v>
      </c>
      <c r="L44" s="230">
        <v>12</v>
      </c>
      <c r="M44" s="198">
        <f>IF(ISNA(VLOOKUP($C44,Team_Open!$A$1:$S$64708,12,FALSE)),"",VLOOKUP($C44,Team_Open!$A$1:$S$64708,12,FALSE))</f>
        <v>53.56</v>
      </c>
      <c r="N44" s="189">
        <f>IF(ISNA(VLOOKUP($C44,Team_Open!$A$1:$S$64708,16,FALSE)),"",VLOOKUP($C44,Team_Open!$A$1:$S$64708,16,FALSE))</f>
        <v>8.560000000000002</v>
      </c>
      <c r="O44" s="218">
        <f>M44+M45+M47</f>
        <v>159.69</v>
      </c>
      <c r="P44" s="218">
        <f>N44+N45+N47</f>
        <v>40.97</v>
      </c>
      <c r="Q44" s="221">
        <v>10</v>
      </c>
      <c r="R44" s="268">
        <f>H45+H46+H47+M44+M45+M47</f>
        <v>326.31000000000006</v>
      </c>
      <c r="S44" s="265">
        <f>I45+I46+I47+N44+N45+N47</f>
        <v>100.59</v>
      </c>
      <c r="T44" s="262">
        <v>8</v>
      </c>
    </row>
    <row r="45" spans="1:20" ht="14.25" customHeight="1">
      <c r="A45" s="241"/>
      <c r="B45" s="238"/>
      <c r="C45" s="46">
        <v>29</v>
      </c>
      <c r="D45" s="53" t="str">
        <f>IF(ISNA(VLOOKUP($C45,List!$B$5:$L$64693,2,FALSE)),"",VLOOKUP($C45,List!$B$5:$L$64693,2,FALSE))</f>
        <v>Irina Bodraja</v>
      </c>
      <c r="E45" s="136" t="str">
        <f>IF(ISNA(VLOOKUP($C45,List!$B$5:$L$64693,5,FALSE)),"",VLOOKUP($C45,List!$B$5:$L$64693,5,FALSE))</f>
        <v>Greisi</v>
      </c>
      <c r="F45" s="113" t="str">
        <f>IF(ISNA(VLOOKUP($C45,List!$B$5:$M$64693,12,FALSE)),"",VLOOKUP($C45,List!$B$5:$M$64693,12,FALSE))</f>
        <v>A1 L</v>
      </c>
      <c r="G45" s="105"/>
      <c r="H45" s="109">
        <f>IF(ISNA(VLOOKUP($C45,Team_Open!$A$1:$S$64708,5,FALSE)),"",VLOOKUP($C45,Team_Open!$A$1:$S$64708,5,FALSE))</f>
        <v>84.62</v>
      </c>
      <c r="I45" s="173">
        <f>IF(ISNA(VLOOKUP($C45,Team_Open!$A$1:$S$64708,9,FALSE)),"",VLOOKUP($C45,Team_Open!$A$1:$S$64708,9,FALSE))</f>
        <v>34.620000000000005</v>
      </c>
      <c r="J45" s="228"/>
      <c r="K45" s="228"/>
      <c r="L45" s="231"/>
      <c r="M45" s="198">
        <f>IF(ISNA(VLOOKUP($C45,Team_Open!$A$1:$S$64708,12,FALSE)),"",VLOOKUP($C45,Team_Open!$A$1:$S$64708,12,FALSE))</f>
        <v>67.41</v>
      </c>
      <c r="N45" s="189">
        <f>IF(ISNA(VLOOKUP($C45,Team_Open!$A$1:$S$64708,16,FALSE)),"",VLOOKUP($C45,Team_Open!$A$1:$S$64708,16,FALSE))</f>
        <v>22.409999999999997</v>
      </c>
      <c r="O45" s="219"/>
      <c r="P45" s="219"/>
      <c r="Q45" s="222"/>
      <c r="R45" s="269"/>
      <c r="S45" s="266"/>
      <c r="T45" s="263"/>
    </row>
    <row r="46" spans="1:20" ht="14.25" customHeight="1">
      <c r="A46" s="241"/>
      <c r="B46" s="238"/>
      <c r="C46" s="46">
        <v>46</v>
      </c>
      <c r="D46" s="53" t="str">
        <f>IF(ISNA(VLOOKUP($C46,List!$B$5:$L$64693,2,FALSE)),"",VLOOKUP($C46,List!$B$5:$L$64693,2,FALSE))</f>
        <v>Liene Poriņa</v>
      </c>
      <c r="E46" s="136" t="str">
        <f>IF(ISNA(VLOOKUP($C46,List!$B$5:$L$64693,5,FALSE)),"",VLOOKUP($C46,List!$B$5:$L$64693,5,FALSE))</f>
        <v>Griks</v>
      </c>
      <c r="F46" s="113" t="str">
        <f>IF(ISNA(VLOOKUP($C46,List!$B$5:$M$64693,12,FALSE)),"",VLOOKUP($C46,List!$B$5:$M$64693,12,FALSE))</f>
        <v>A2 L</v>
      </c>
      <c r="G46" s="105"/>
      <c r="H46" s="109">
        <f>IF(ISNA(VLOOKUP($C46,Team_Open!$A$1:$S$64708,5,FALSE)),"",VLOOKUP($C46,Team_Open!$A$1:$S$64708,5,FALSE))</f>
        <v>40.12</v>
      </c>
      <c r="I46" s="173">
        <f>IF(ISNA(VLOOKUP($C46,Team_Open!$A$1:$S$64708,9,FALSE)),"",VLOOKUP($C46,Team_Open!$A$1:$S$64708,9,FALSE))</f>
        <v>10</v>
      </c>
      <c r="J46" s="228"/>
      <c r="K46" s="228"/>
      <c r="L46" s="231"/>
      <c r="M46" s="199">
        <f>IF(ISNA(VLOOKUP($C46,Team_Open!$A$1:$S$64708,12,FALSE)),"",VLOOKUP($C46,Team_Open!$A$1:$S$64708,12,FALSE))</f>
        <v>0</v>
      </c>
      <c r="N46" s="197">
        <f>IF(ISNA(VLOOKUP($C46,Team_Open!$A$1:$S$64708,16,FALSE)),"",VLOOKUP($C46,Team_Open!$A$1:$S$64708,16,FALSE))</f>
        <v>100</v>
      </c>
      <c r="O46" s="219"/>
      <c r="P46" s="219"/>
      <c r="Q46" s="222"/>
      <c r="R46" s="269"/>
      <c r="S46" s="266"/>
      <c r="T46" s="263"/>
    </row>
    <row r="47" spans="1:20" ht="14.25" customHeight="1">
      <c r="A47" s="242"/>
      <c r="B47" s="239"/>
      <c r="C47" s="47">
        <v>50</v>
      </c>
      <c r="D47" s="54" t="str">
        <f>IF(ISNA(VLOOKUP($C47,List!$B$5:$L$64693,2,FALSE)),"",VLOOKUP($C47,List!$B$5:$L$64693,2,FALSE))</f>
        <v>Aleksejs Bodrickis</v>
      </c>
      <c r="E47" s="137" t="str">
        <f>IF(ISNA(VLOOKUP($C47,List!$B$5:$L$64693,5,FALSE)),"",VLOOKUP($C47,List!$B$5:$L$64693,5,FALSE))</f>
        <v>Juno</v>
      </c>
      <c r="F47" s="113" t="str">
        <f>IF(ISNA(VLOOKUP($C47,List!$B$5:$M$64693,12,FALSE)),"",VLOOKUP($C47,List!$B$5:$M$64693,12,FALSE))</f>
        <v>A3 L</v>
      </c>
      <c r="G47" s="106"/>
      <c r="H47" s="110">
        <f>IF(ISNA(VLOOKUP($C47,Team_Open!$A$1:$S$64708,5,FALSE)),"",VLOOKUP($C47,Team_Open!$A$1:$S$64708,5,FALSE))</f>
        <v>41.88</v>
      </c>
      <c r="I47" s="173">
        <f>IF(ISNA(VLOOKUP($C47,Team_Open!$A$1:$S$64708,9,FALSE)),"",VLOOKUP($C47,Team_Open!$A$1:$S$64708,9,FALSE))</f>
        <v>15</v>
      </c>
      <c r="J47" s="229"/>
      <c r="K47" s="229"/>
      <c r="L47" s="232"/>
      <c r="M47" s="198">
        <f>IF(ISNA(VLOOKUP($C47,Team_Open!$A$1:$S$64708,12,FALSE)),"",VLOOKUP($C47,Team_Open!$A$1:$S$64708,12,FALSE))</f>
        <v>38.72</v>
      </c>
      <c r="N47" s="189">
        <f>IF(ISNA(VLOOKUP($C47,Team_Open!$A$1:$S$64708,16,FALSE)),"",VLOOKUP($C47,Team_Open!$A$1:$S$64708,16,FALSE))</f>
        <v>10</v>
      </c>
      <c r="O47" s="220"/>
      <c r="P47" s="220"/>
      <c r="Q47" s="223"/>
      <c r="R47" s="270"/>
      <c r="S47" s="267"/>
      <c r="T47" s="264"/>
    </row>
    <row r="48" spans="1:20" ht="14.25" customHeight="1">
      <c r="A48" s="240">
        <v>11</v>
      </c>
      <c r="B48" s="237" t="s">
        <v>379</v>
      </c>
      <c r="C48" s="45">
        <v>51</v>
      </c>
      <c r="D48" s="100" t="str">
        <f>IF(ISNA(VLOOKUP($C48,List!$B$5:$L$64693,2,FALSE)),"",VLOOKUP($C48,List!$B$5:$L$64693,2,FALSE))</f>
        <v>Tiina Teng-Tamme</v>
      </c>
      <c r="E48" s="132" t="str">
        <f>IF(ISNA(VLOOKUP($C48,List!$B$5:$L$64693,5,FALSE)),"",VLOOKUP($C48,List!$B$5:$L$64693,5,FALSE))</f>
        <v>Leo</v>
      </c>
      <c r="F48" s="113" t="str">
        <f>IF(ISNA(VLOOKUP($C48,List!$B$5:$M$64693,12,FALSE)),"",VLOOKUP($C48,List!$B$5:$M$64693,12,FALSE))</f>
        <v>A2 L</v>
      </c>
      <c r="G48" s="104"/>
      <c r="H48" s="171">
        <f>IF(ISNA(VLOOKUP($C48,Team_Open!$A$1:$S$64708,5,FALSE)),"",VLOOKUP($C48,Team_Open!$A$1:$S$64708,5,FALSE))</f>
        <v>0</v>
      </c>
      <c r="I48" s="172">
        <f>IF(ISNA(VLOOKUP($C48,Team_Open!$A$1:$S$64708,9,FALSE)),"",VLOOKUP($C48,Team_Open!$A$1:$S$64708,9,FALSE))</f>
        <v>100</v>
      </c>
      <c r="J48" s="227">
        <f>+H49+H50+H51</f>
        <v>40.23</v>
      </c>
      <c r="K48" s="227">
        <f>+I49+I50+I51</f>
        <v>210</v>
      </c>
      <c r="L48" s="230">
        <v>21</v>
      </c>
      <c r="M48" s="199">
        <f>IF(ISNA(VLOOKUP($C48,Team_Open!$A$1:$S$64708,12,FALSE)),"",VLOOKUP($C48,Team_Open!$A$1:$S$64708,12,FALSE))</f>
        <v>0</v>
      </c>
      <c r="N48" s="197">
        <f>IF(ISNA(VLOOKUP($C48,Team_Open!$A$1:$S$64708,16,FALSE)),"",VLOOKUP($C48,Team_Open!$A$1:$S$64708,16,FALSE))</f>
        <v>100</v>
      </c>
      <c r="O48" s="218">
        <f>M49+M50+M51</f>
        <v>80.81</v>
      </c>
      <c r="P48" s="218">
        <f>N49+N50+N51</f>
        <v>100.13</v>
      </c>
      <c r="Q48" s="221">
        <v>13</v>
      </c>
      <c r="R48" s="268">
        <f>H50+H49+H51+M49+M50+M51</f>
        <v>121.03999999999999</v>
      </c>
      <c r="S48" s="265">
        <f>I50+I49+I51+N49+N50+N51</f>
        <v>310.13</v>
      </c>
      <c r="T48" s="262">
        <v>18</v>
      </c>
    </row>
    <row r="49" spans="1:20" ht="14.25" customHeight="1">
      <c r="A49" s="241"/>
      <c r="B49" s="238"/>
      <c r="C49" s="46">
        <v>89</v>
      </c>
      <c r="D49" s="53" t="str">
        <f>IF(ISNA(VLOOKUP($C49,List!$B$5:$L$64693,2,FALSE)),"",VLOOKUP($C49,List!$B$5:$L$64693,2,FALSE))</f>
        <v>Kairi Raamat</v>
      </c>
      <c r="E49" s="136" t="str">
        <f>IF(ISNA(VLOOKUP($C49,List!$B$5:$L$64693,5,FALSE)),"",VLOOKUP($C49,List!$B$5:$L$64693,5,FALSE))</f>
        <v>Pepe</v>
      </c>
      <c r="F49" s="113" t="str">
        <f>IF(ISNA(VLOOKUP($C49,List!$B$5:$M$64693,12,FALSE)),"",VLOOKUP($C49,List!$B$5:$M$64693,12,FALSE))</f>
        <v>A3 L</v>
      </c>
      <c r="G49" s="105"/>
      <c r="H49" s="109">
        <f>IF(ISNA(VLOOKUP($C49,Team_Open!$A$1:$S$64708,5,FALSE)),"",VLOOKUP($C49,Team_Open!$A$1:$S$64708,5,FALSE))</f>
        <v>0</v>
      </c>
      <c r="I49" s="173">
        <f>IF(ISNA(VLOOKUP($C49,Team_Open!$A$1:$S$64708,9,FALSE)),"",VLOOKUP($C49,Team_Open!$A$1:$S$64708,9,FALSE))</f>
        <v>100</v>
      </c>
      <c r="J49" s="228"/>
      <c r="K49" s="228"/>
      <c r="L49" s="231"/>
      <c r="M49" s="198">
        <f>IF(ISNA(VLOOKUP($C49,Team_Open!$A$1:$S$64708,12,FALSE)),"",VLOOKUP($C49,Team_Open!$A$1:$S$64708,12,FALSE))</f>
        <v>35.68</v>
      </c>
      <c r="N49" s="189">
        <f>IF(ISNA(VLOOKUP($C49,Team_Open!$A$1:$S$64708,16,FALSE)),"",VLOOKUP($C49,Team_Open!$A$1:$S$64708,16,FALSE))</f>
        <v>0</v>
      </c>
      <c r="O49" s="219"/>
      <c r="P49" s="219"/>
      <c r="Q49" s="222"/>
      <c r="R49" s="269"/>
      <c r="S49" s="266"/>
      <c r="T49" s="263"/>
    </row>
    <row r="50" spans="1:20" ht="14.25" customHeight="1">
      <c r="A50" s="241"/>
      <c r="B50" s="238"/>
      <c r="C50" s="46">
        <v>97</v>
      </c>
      <c r="D50" s="53" t="str">
        <f>IF(ISNA(VLOOKUP($C50,List!$B$5:$L$64693,2,FALSE)),"",VLOOKUP($C50,List!$B$5:$L$64693,2,FALSE))</f>
        <v>Kairi Raamat</v>
      </c>
      <c r="E50" s="136" t="str">
        <f>IF(ISNA(VLOOKUP($C50,List!$B$5:$L$64693,5,FALSE)),"",VLOOKUP($C50,List!$B$5:$L$64693,5,FALSE))</f>
        <v>Hennie</v>
      </c>
      <c r="F50" s="113" t="str">
        <f>IF(ISNA(VLOOKUP($C50,List!$B$5:$M$64693,12,FALSE)),"",VLOOKUP($C50,List!$B$5:$M$64693,12,FALSE))</f>
        <v>A3 L</v>
      </c>
      <c r="G50" s="105"/>
      <c r="H50" s="109">
        <f>IF(ISNA(VLOOKUP($C50,Team_Open!$A$1:$S$64708,5,FALSE)),"",VLOOKUP($C50,Team_Open!$A$1:$S$64708,5,FALSE))</f>
        <v>40.23</v>
      </c>
      <c r="I50" s="173">
        <f>IF(ISNA(VLOOKUP($C50,Team_Open!$A$1:$S$64708,9,FALSE)),"",VLOOKUP($C50,Team_Open!$A$1:$S$64708,9,FALSE))</f>
        <v>10</v>
      </c>
      <c r="J50" s="228"/>
      <c r="K50" s="228"/>
      <c r="L50" s="231"/>
      <c r="M50" s="198">
        <f>IF(ISNA(VLOOKUP($C50,Team_Open!$A$1:$S$64708,12,FALSE)),"",VLOOKUP($C50,Team_Open!$A$1:$S$64708,12,FALSE))</f>
        <v>0</v>
      </c>
      <c r="N50" s="189">
        <f>IF(ISNA(VLOOKUP($C50,Team_Open!$A$1:$S$64708,16,FALSE)),"",VLOOKUP($C50,Team_Open!$A$1:$S$64708,16,FALSE))</f>
        <v>100</v>
      </c>
      <c r="O50" s="219"/>
      <c r="P50" s="219"/>
      <c r="Q50" s="222"/>
      <c r="R50" s="269"/>
      <c r="S50" s="266"/>
      <c r="T50" s="263"/>
    </row>
    <row r="51" spans="1:20" ht="14.25" customHeight="1">
      <c r="A51" s="242"/>
      <c r="B51" s="239"/>
      <c r="C51" s="47">
        <v>105</v>
      </c>
      <c r="D51" s="54" t="str">
        <f>IF(ISNA(VLOOKUP($C51,List!$B$5:$L$64693,2,FALSE)),"",VLOOKUP($C51,List!$B$5:$L$64693,2,FALSE))</f>
        <v>Tiina Teng-Tamme</v>
      </c>
      <c r="E51" s="137" t="str">
        <f>IF(ISNA(VLOOKUP($C51,List!$B$5:$L$64693,5,FALSE)),"",VLOOKUP($C51,List!$B$5:$L$64693,5,FALSE))</f>
        <v>Roope</v>
      </c>
      <c r="F51" s="113" t="str">
        <f>IF(ISNA(VLOOKUP($C51,List!$B$5:$M$64693,12,FALSE)),"",VLOOKUP($C51,List!$B$5:$M$64693,12,FALSE))</f>
        <v>A3 L</v>
      </c>
      <c r="G51" s="106"/>
      <c r="H51" s="110">
        <f>IF(ISNA(VLOOKUP($C51,Team_Open!$A$1:$S$64708,5,FALSE)),"",VLOOKUP($C51,Team_Open!$A$1:$S$64708,5,FALSE))</f>
        <v>0</v>
      </c>
      <c r="I51" s="173">
        <f>IF(ISNA(VLOOKUP($C51,Team_Open!$A$1:$S$64708,9,FALSE)),"",VLOOKUP($C51,Team_Open!$A$1:$S$64708,9,FALSE))</f>
        <v>100</v>
      </c>
      <c r="J51" s="229"/>
      <c r="K51" s="229"/>
      <c r="L51" s="232"/>
      <c r="M51" s="198">
        <f>IF(ISNA(VLOOKUP($C51,Team_Open!$A$1:$S$64708,12,FALSE)),"",VLOOKUP($C51,Team_Open!$A$1:$S$64708,12,FALSE))</f>
        <v>45.13</v>
      </c>
      <c r="N51" s="189">
        <f>IF(ISNA(VLOOKUP($C51,Team_Open!$A$1:$S$64708,16,FALSE)),"",VLOOKUP($C51,Team_Open!$A$1:$S$64708,16,FALSE))</f>
        <v>0.13000000000000256</v>
      </c>
      <c r="O51" s="220"/>
      <c r="P51" s="220"/>
      <c r="Q51" s="223"/>
      <c r="R51" s="270"/>
      <c r="S51" s="267"/>
      <c r="T51" s="264"/>
    </row>
    <row r="52" spans="1:20" ht="14.25" customHeight="1">
      <c r="A52" s="240">
        <v>12</v>
      </c>
      <c r="B52" s="237" t="s">
        <v>375</v>
      </c>
      <c r="C52" s="45">
        <v>33</v>
      </c>
      <c r="D52" s="100" t="str">
        <f>IF(ISNA(VLOOKUP($C52,List!$B$5:$L$64693,2,FALSE)),"",VLOOKUP($C52,List!$B$5:$L$64693,2,FALSE))</f>
        <v>Anna Vinogradova</v>
      </c>
      <c r="E52" s="132" t="str">
        <f>IF(ISNA(VLOOKUP($C52,List!$B$5:$L$64693,5,FALSE)),"",VLOOKUP($C52,List!$B$5:$L$64693,5,FALSE))</f>
        <v>Mira</v>
      </c>
      <c r="F52" s="113" t="str">
        <f>IF(ISNA(VLOOKUP($C52,List!$B$5:$M$64693,12,FALSE)),"",VLOOKUP($C52,List!$B$5:$M$64693,12,FALSE))</f>
        <v>A1 L</v>
      </c>
      <c r="G52" s="104"/>
      <c r="H52" s="171">
        <f>IF(ISNA(VLOOKUP($C52,Team_Open!$A$1:$S$64708,5,FALSE)),"",VLOOKUP($C52,Team_Open!$A$1:$S$64708,5,FALSE))</f>
        <v>0</v>
      </c>
      <c r="I52" s="172">
        <f>IF(ISNA(VLOOKUP($C52,Team_Open!$A$1:$S$64708,9,FALSE)),"",VLOOKUP($C52,Team_Open!$A$1:$S$64708,9,FALSE))</f>
        <v>100</v>
      </c>
      <c r="J52" s="227">
        <f>H53+H54+H55</f>
        <v>89.72999999999999</v>
      </c>
      <c r="K52" s="227">
        <f>I53+I54+I55</f>
        <v>105</v>
      </c>
      <c r="L52" s="230">
        <v>15</v>
      </c>
      <c r="M52" s="199">
        <f>IF(ISNA(VLOOKUP($C52,Team_Open!$A$1:$S$64708,12,FALSE)),"",VLOOKUP($C52,Team_Open!$A$1:$S$64708,12,FALSE))</f>
        <v>0</v>
      </c>
      <c r="N52" s="197">
        <f>IF(ISNA(VLOOKUP($C52,Team_Open!$A$1:$S$64708,16,FALSE)),"",VLOOKUP($C52,Team_Open!$A$1:$S$64708,16,FALSE))</f>
        <v>100</v>
      </c>
      <c r="O52" s="218">
        <f>M53+M54+M55</f>
        <v>87.06</v>
      </c>
      <c r="P52" s="218">
        <f>N53+N54+N55</f>
        <v>108.19</v>
      </c>
      <c r="Q52" s="221">
        <v>15</v>
      </c>
      <c r="R52" s="268">
        <f>H54+H55+H53+M53+M54+M55</f>
        <v>176.79</v>
      </c>
      <c r="S52" s="265">
        <f>I54+I55+I53+N53+N54+N55</f>
        <v>213.19</v>
      </c>
      <c r="T52" s="262">
        <v>15</v>
      </c>
    </row>
    <row r="53" spans="1:20" ht="14.25" customHeight="1">
      <c r="A53" s="241"/>
      <c r="B53" s="238"/>
      <c r="C53" s="46">
        <v>47</v>
      </c>
      <c r="D53" s="53" t="str">
        <f>IF(ISNA(VLOOKUP($C53,List!$B$5:$L$64693,2,FALSE)),"",VLOOKUP($C53,List!$B$5:$L$64693,2,FALSE))</f>
        <v>Ieva Kantmane</v>
      </c>
      <c r="E53" s="136" t="str">
        <f>IF(ISNA(VLOOKUP($C53,List!$B$5:$L$64693,5,FALSE)),"",VLOOKUP($C53,List!$B$5:$L$64693,5,FALSE))</f>
        <v>Rendijs</v>
      </c>
      <c r="F53" s="113" t="str">
        <f>IF(ISNA(VLOOKUP($C53,List!$B$5:$M$64693,12,FALSE)),"",VLOOKUP($C53,List!$B$5:$M$64693,12,FALSE))</f>
        <v>A2 L</v>
      </c>
      <c r="G53" s="105"/>
      <c r="H53" s="109">
        <f>IF(ISNA(VLOOKUP($C53,Team_Open!$A$1:$S$64708,5,FALSE)),"",VLOOKUP($C53,Team_Open!$A$1:$S$64708,5,FALSE))</f>
        <v>0</v>
      </c>
      <c r="I53" s="173">
        <f>IF(ISNA(VLOOKUP($C53,Team_Open!$A$1:$S$64708,9,FALSE)),"",VLOOKUP($C53,Team_Open!$A$1:$S$64708,9,FALSE))</f>
        <v>100</v>
      </c>
      <c r="J53" s="228"/>
      <c r="K53" s="228"/>
      <c r="L53" s="231"/>
      <c r="M53" s="198">
        <f>IF(ISNA(VLOOKUP($C53,Team_Open!$A$1:$S$64708,12,FALSE)),"",VLOOKUP($C53,Team_Open!$A$1:$S$64708,12,FALSE))</f>
        <v>0</v>
      </c>
      <c r="N53" s="189">
        <f>IF(ISNA(VLOOKUP($C53,Team_Open!$A$1:$S$64708,16,FALSE)),"",VLOOKUP($C53,Team_Open!$A$1:$S$64708,16,FALSE))</f>
        <v>100</v>
      </c>
      <c r="O53" s="219"/>
      <c r="P53" s="219"/>
      <c r="Q53" s="222"/>
      <c r="R53" s="269"/>
      <c r="S53" s="266"/>
      <c r="T53" s="263"/>
    </row>
    <row r="54" spans="1:20" ht="14.25" customHeight="1">
      <c r="A54" s="241"/>
      <c r="B54" s="238"/>
      <c r="C54" s="46">
        <v>69</v>
      </c>
      <c r="D54" s="53" t="str">
        <f>IF(ISNA(VLOOKUP($C54,List!$B$5:$L$64693,2,FALSE)),"",VLOOKUP($C54,List!$B$5:$L$64693,2,FALSE))</f>
        <v>Jūlija Kostecka</v>
      </c>
      <c r="E54" s="136" t="str">
        <f>IF(ISNA(VLOOKUP($C54,List!$B$5:$L$64693,5,FALSE)),"",VLOOKUP($C54,List!$B$5:$L$64693,5,FALSE))</f>
        <v>Kira</v>
      </c>
      <c r="F54" s="113" t="str">
        <f>IF(ISNA(VLOOKUP($C54,List!$B$5:$M$64693,12,FALSE)),"",VLOOKUP($C54,List!$B$5:$M$64693,12,FALSE))</f>
        <v>A3 S</v>
      </c>
      <c r="G54" s="105"/>
      <c r="H54" s="109">
        <f>IF(ISNA(VLOOKUP($C54,Team_Open!$A$1:$S$64708,5,FALSE)),"",VLOOKUP($C54,Team_Open!$A$1:$S$64708,5,FALSE))</f>
        <v>47.93</v>
      </c>
      <c r="I54" s="173">
        <f>IF(ISNA(VLOOKUP($C54,Team_Open!$A$1:$S$64708,9,FALSE)),"",VLOOKUP($C54,Team_Open!$A$1:$S$64708,9,FALSE))</f>
        <v>5</v>
      </c>
      <c r="J54" s="228"/>
      <c r="K54" s="228"/>
      <c r="L54" s="231"/>
      <c r="M54" s="198">
        <f>IF(ISNA(VLOOKUP($C54,Team_Open!$A$1:$S$64708,12,FALSE)),"",VLOOKUP($C54,Team_Open!$A$1:$S$64708,12,FALSE))</f>
        <v>48.19</v>
      </c>
      <c r="N54" s="189">
        <f>IF(ISNA(VLOOKUP($C54,Team_Open!$A$1:$S$64708,16,FALSE)),"",VLOOKUP($C54,Team_Open!$A$1:$S$64708,16,FALSE))</f>
        <v>8.189999999999998</v>
      </c>
      <c r="O54" s="219"/>
      <c r="P54" s="219"/>
      <c r="Q54" s="222"/>
      <c r="R54" s="269"/>
      <c r="S54" s="266"/>
      <c r="T54" s="263"/>
    </row>
    <row r="55" spans="1:20" ht="14.25" customHeight="1">
      <c r="A55" s="242"/>
      <c r="B55" s="239"/>
      <c r="C55" s="47">
        <v>102</v>
      </c>
      <c r="D55" s="54" t="str">
        <f>IF(ISNA(VLOOKUP($C55,List!$B$5:$L$64693,2,FALSE)),"",VLOOKUP($C55,List!$B$5:$L$64693,2,FALSE))</f>
        <v>Evija Mankopa</v>
      </c>
      <c r="E55" s="137" t="str">
        <f>IF(ISNA(VLOOKUP($C55,List!$B$5:$L$64693,5,FALSE)),"",VLOOKUP($C55,List!$B$5:$L$64693,5,FALSE))</f>
        <v>Diva</v>
      </c>
      <c r="F55" s="113" t="str">
        <f>IF(ISNA(VLOOKUP($C55,List!$B$5:$M$64693,12,FALSE)),"",VLOOKUP($C55,List!$B$5:$M$64693,12,FALSE))</f>
        <v>A3 L</v>
      </c>
      <c r="G55" s="106"/>
      <c r="H55" s="110">
        <f>IF(ISNA(VLOOKUP($C55,Team_Open!$A$1:$S$64708,5,FALSE)),"",VLOOKUP($C55,Team_Open!$A$1:$S$64708,5,FALSE))</f>
        <v>41.8</v>
      </c>
      <c r="I55" s="173">
        <f>IF(ISNA(VLOOKUP($C55,Team_Open!$A$1:$S$64708,9,FALSE)),"",VLOOKUP($C55,Team_Open!$A$1:$S$64708,9,FALSE))</f>
        <v>0</v>
      </c>
      <c r="J55" s="229"/>
      <c r="K55" s="229"/>
      <c r="L55" s="232"/>
      <c r="M55" s="198">
        <f>IF(ISNA(VLOOKUP($C55,Team_Open!$A$1:$S$64708,12,FALSE)),"",VLOOKUP($C55,Team_Open!$A$1:$S$64708,12,FALSE))</f>
        <v>38.87</v>
      </c>
      <c r="N55" s="189">
        <f>IF(ISNA(VLOOKUP($C55,Team_Open!$A$1:$S$64708,16,FALSE)),"",VLOOKUP($C55,Team_Open!$A$1:$S$64708,16,FALSE))</f>
        <v>0</v>
      </c>
      <c r="O55" s="220"/>
      <c r="P55" s="220"/>
      <c r="Q55" s="223"/>
      <c r="R55" s="270"/>
      <c r="S55" s="267"/>
      <c r="T55" s="264"/>
    </row>
    <row r="56" spans="1:20" ht="14.25" customHeight="1">
      <c r="A56" s="240">
        <v>13</v>
      </c>
      <c r="B56" s="237" t="s">
        <v>373</v>
      </c>
      <c r="C56" s="45">
        <v>31</v>
      </c>
      <c r="D56" s="100" t="str">
        <f>IF(ISNA(VLOOKUP($C56,List!$B$5:$L$64693,2,FALSE)),"",VLOOKUP($C56,List!$B$5:$L$64693,2,FALSE))</f>
        <v>Anna Maksimova</v>
      </c>
      <c r="E56" s="132" t="str">
        <f>IF(ISNA(VLOOKUP($C56,List!$B$5:$L$64693,5,FALSE)),"",VLOOKUP($C56,List!$B$5:$L$64693,5,FALSE))</f>
        <v>Carmen</v>
      </c>
      <c r="F56" s="113" t="str">
        <f>IF(ISNA(VLOOKUP($C56,List!$B$5:$M$64693,12,FALSE)),"",VLOOKUP($C56,List!$B$5:$M$64693,12,FALSE))</f>
        <v>A1 L</v>
      </c>
      <c r="G56" s="104"/>
      <c r="H56" s="171">
        <f>IF(ISNA(VLOOKUP($C56,Team_Open!$A$1:$S$64708,5,FALSE)),"",VLOOKUP($C56,Team_Open!$A$1:$S$64708,5,FALSE))</f>
        <v>55.3</v>
      </c>
      <c r="I56" s="172">
        <f>IF(ISNA(VLOOKUP($C56,Team_Open!$A$1:$S$64708,9,FALSE)),"",VLOOKUP($C56,Team_Open!$A$1:$S$64708,9,FALSE))</f>
        <v>20.299999999999997</v>
      </c>
      <c r="J56" s="227">
        <f>H57+H58+H59</f>
        <v>145.01</v>
      </c>
      <c r="K56" s="227">
        <f>I57+I58+I59</f>
        <v>5</v>
      </c>
      <c r="L56" s="230">
        <v>8</v>
      </c>
      <c r="M56" s="199">
        <f>IF(ISNA(VLOOKUP($C56,Team_Open!$A$1:$S$64708,12,FALSE)),"",VLOOKUP($C56,Team_Open!$A$1:$S$64708,12,FALSE))</f>
        <v>0</v>
      </c>
      <c r="N56" s="197">
        <f>IF(ISNA(VLOOKUP($C56,Team_Open!$A$1:$S$64708,16,FALSE)),"",VLOOKUP($C56,Team_Open!$A$1:$S$64708,16,FALSE))</f>
        <v>100</v>
      </c>
      <c r="O56" s="218">
        <f>M57+M58+M59</f>
        <v>139.06</v>
      </c>
      <c r="P56" s="218">
        <f>N57+N58+N59</f>
        <v>9.059999999999995</v>
      </c>
      <c r="Q56" s="221">
        <v>5</v>
      </c>
      <c r="R56" s="268">
        <f>H57+H58+H59+M57+M58+M59</f>
        <v>284.07</v>
      </c>
      <c r="S56" s="265">
        <f>I57+I58+I59+N57+N58+N59</f>
        <v>14.059999999999995</v>
      </c>
      <c r="T56" s="262">
        <v>5</v>
      </c>
    </row>
    <row r="57" spans="1:20" ht="14.25" customHeight="1">
      <c r="A57" s="241"/>
      <c r="B57" s="238"/>
      <c r="C57" s="46">
        <v>74</v>
      </c>
      <c r="D57" s="53" t="str">
        <f>IF(ISNA(VLOOKUP($C57,List!$B$5:$L$64693,2,FALSE)),"",VLOOKUP($C57,List!$B$5:$L$64693,2,FALSE))</f>
        <v>Jelena Marzaljuk</v>
      </c>
      <c r="E57" s="136" t="str">
        <f>IF(ISNA(VLOOKUP($C57,List!$B$5:$L$64693,5,FALSE)),"",VLOOKUP($C57,List!$B$5:$L$64693,5,FALSE))</f>
        <v>Ju-ju</v>
      </c>
      <c r="F57" s="113" t="str">
        <f>IF(ISNA(VLOOKUP($C57,List!$B$5:$M$64693,12,FALSE)),"",VLOOKUP($C57,List!$B$5:$M$64693,12,FALSE))</f>
        <v>A3 S</v>
      </c>
      <c r="G57" s="105"/>
      <c r="H57" s="109">
        <f>IF(ISNA(VLOOKUP($C57,Team_Open!$A$1:$S$64708,5,FALSE)),"",VLOOKUP($C57,Team_Open!$A$1:$S$64708,5,FALSE))</f>
        <v>48.44</v>
      </c>
      <c r="I57" s="173">
        <f>IF(ISNA(VLOOKUP($C57,Team_Open!$A$1:$S$64708,9,FALSE)),"",VLOOKUP($C57,Team_Open!$A$1:$S$64708,9,FALSE))</f>
        <v>0</v>
      </c>
      <c r="J57" s="228"/>
      <c r="K57" s="228"/>
      <c r="L57" s="231"/>
      <c r="M57" s="198">
        <f>IF(ISNA(VLOOKUP($C57,Team_Open!$A$1:$S$64708,12,FALSE)),"",VLOOKUP($C57,Team_Open!$A$1:$S$64708,12,FALSE))</f>
        <v>45.44</v>
      </c>
      <c r="N57" s="189">
        <f>IF(ISNA(VLOOKUP($C57,Team_Open!$A$1:$S$64708,16,FALSE)),"",VLOOKUP($C57,Team_Open!$A$1:$S$64708,16,FALSE))</f>
        <v>0.4399999999999977</v>
      </c>
      <c r="O57" s="219"/>
      <c r="P57" s="219"/>
      <c r="Q57" s="222"/>
      <c r="R57" s="269"/>
      <c r="S57" s="266"/>
      <c r="T57" s="263"/>
    </row>
    <row r="58" spans="1:20" ht="14.25" customHeight="1">
      <c r="A58" s="241"/>
      <c r="B58" s="238"/>
      <c r="C58" s="46">
        <v>78</v>
      </c>
      <c r="D58" s="53" t="str">
        <f>IF(ISNA(VLOOKUP($C58,List!$B$5:$L$64693,2,FALSE)),"",VLOOKUP($C58,List!$B$5:$L$64693,2,FALSE))</f>
        <v>Olga Nasibullina</v>
      </c>
      <c r="E58" s="136" t="str">
        <f>IF(ISNA(VLOOKUP($C58,List!$B$5:$L$64693,5,FALSE)),"",VLOOKUP($C58,List!$B$5:$L$64693,5,FALSE))</f>
        <v>Njusha</v>
      </c>
      <c r="F58" s="113" t="str">
        <f>IF(ISNA(VLOOKUP($C58,List!$B$5:$M$64693,12,FALSE)),"",VLOOKUP($C58,List!$B$5:$M$64693,12,FALSE))</f>
        <v>A3 M</v>
      </c>
      <c r="G58" s="105"/>
      <c r="H58" s="109">
        <f>IF(ISNA(VLOOKUP($C58,Team_Open!$A$1:$S$64708,5,FALSE)),"",VLOOKUP($C58,Team_Open!$A$1:$S$64708,5,FALSE))</f>
        <v>48.99</v>
      </c>
      <c r="I58" s="173">
        <f>IF(ISNA(VLOOKUP($C58,Team_Open!$A$1:$S$64708,9,FALSE)),"",VLOOKUP($C58,Team_Open!$A$1:$S$64708,9,FALSE))</f>
        <v>0</v>
      </c>
      <c r="J58" s="228"/>
      <c r="K58" s="228"/>
      <c r="L58" s="231"/>
      <c r="M58" s="198">
        <f>IF(ISNA(VLOOKUP($C58,Team_Open!$A$1:$S$64708,12,FALSE)),"",VLOOKUP($C58,Team_Open!$A$1:$S$64708,12,FALSE))</f>
        <v>45.87</v>
      </c>
      <c r="N58" s="189">
        <f>IF(ISNA(VLOOKUP($C58,Team_Open!$A$1:$S$64708,16,FALSE)),"",VLOOKUP($C58,Team_Open!$A$1:$S$64708,16,FALSE))</f>
        <v>0.8699999999999974</v>
      </c>
      <c r="O58" s="219"/>
      <c r="P58" s="219"/>
      <c r="Q58" s="222"/>
      <c r="R58" s="269"/>
      <c r="S58" s="266"/>
      <c r="T58" s="263"/>
    </row>
    <row r="59" spans="1:20" ht="14.25" customHeight="1">
      <c r="A59" s="242"/>
      <c r="B59" s="239"/>
      <c r="C59" s="47">
        <v>99</v>
      </c>
      <c r="D59" s="54" t="str">
        <f>IF(ISNA(VLOOKUP($C59,List!$B$5:$L$64693,2,FALSE)),"",VLOOKUP($C59,List!$B$5:$L$64693,2,FALSE))</f>
        <v>Asja Kremljakova</v>
      </c>
      <c r="E59" s="137" t="str">
        <f>IF(ISNA(VLOOKUP($C59,List!$B$5:$L$64693,5,FALSE)),"",VLOOKUP($C59,List!$B$5:$L$64693,5,FALSE))</f>
        <v>Kira</v>
      </c>
      <c r="F59" s="113" t="str">
        <f>IF(ISNA(VLOOKUP($C59,List!$B$5:$M$64693,12,FALSE)),"",VLOOKUP($C59,List!$B$5:$M$64693,12,FALSE))</f>
        <v>A3 L</v>
      </c>
      <c r="G59" s="107"/>
      <c r="H59" s="111">
        <f>IF(ISNA(VLOOKUP($C59,Team_Open!$A$1:$S$64708,5,FALSE)),"",VLOOKUP($C59,Team_Open!$A$1:$S$64708,5,FALSE))</f>
        <v>47.58</v>
      </c>
      <c r="I59" s="173">
        <f>IF(ISNA(VLOOKUP($C59,Team_Open!$A$1:$S$64708,9,FALSE)),"",VLOOKUP($C59,Team_Open!$A$1:$S$64708,9,FALSE))</f>
        <v>5</v>
      </c>
      <c r="J59" s="229"/>
      <c r="K59" s="229"/>
      <c r="L59" s="232"/>
      <c r="M59" s="198">
        <f>IF(ISNA(VLOOKUP($C59,Team_Open!$A$1:$S$64708,12,FALSE)),"",VLOOKUP($C59,Team_Open!$A$1:$S$64708,12,FALSE))</f>
        <v>47.75</v>
      </c>
      <c r="N59" s="189">
        <f>IF(ISNA(VLOOKUP($C59,Team_Open!$A$1:$S$64708,16,FALSE)),"",VLOOKUP($C59,Team_Open!$A$1:$S$64708,16,FALSE))</f>
        <v>7.75</v>
      </c>
      <c r="O59" s="220"/>
      <c r="P59" s="220"/>
      <c r="Q59" s="223"/>
      <c r="R59" s="270"/>
      <c r="S59" s="267"/>
      <c r="T59" s="264"/>
    </row>
    <row r="60" spans="1:20" ht="14.25" customHeight="1">
      <c r="A60" s="240">
        <v>14</v>
      </c>
      <c r="B60" s="237" t="s">
        <v>408</v>
      </c>
      <c r="C60" s="45">
        <v>24</v>
      </c>
      <c r="D60" s="100" t="str">
        <f>IF(ISNA(VLOOKUP($C60,List!$B$5:$L$64693,2,FALSE)),"",VLOOKUP($C60,List!$B$5:$L$64693,2,FALSE))</f>
        <v>Jelena Stukane</v>
      </c>
      <c r="E60" s="132" t="str">
        <f>IF(ISNA(VLOOKUP($C60,List!$B$5:$L$64693,5,FALSE)),"",VLOOKUP($C60,List!$B$5:$L$64693,5,FALSE))</f>
        <v>Rash</v>
      </c>
      <c r="F60" s="113" t="str">
        <f>IF(ISNA(VLOOKUP($C60,List!$B$5:$M$64693,12,FALSE)),"",VLOOKUP($C60,List!$B$5:$M$64693,12,FALSE))</f>
        <v>A1 M</v>
      </c>
      <c r="G60" s="104"/>
      <c r="H60" s="108">
        <f>IF(ISNA(VLOOKUP($C60,Team_Open!$A$1:$S$64708,5,FALSE)),"",VLOOKUP($C60,Team_Open!$A$1:$S$64708,5,FALSE))</f>
        <v>45.03</v>
      </c>
      <c r="I60" s="173">
        <f>IF(ISNA(VLOOKUP($C60,Team_Open!$A$1:$S$64708,9,FALSE)),"",VLOOKUP($C60,Team_Open!$A$1:$S$64708,9,FALSE))</f>
        <v>5</v>
      </c>
      <c r="J60" s="227">
        <f>H60+H61+H62</f>
        <v>91.6</v>
      </c>
      <c r="K60" s="227">
        <f>I60+I61+I62</f>
        <v>115</v>
      </c>
      <c r="L60" s="230">
        <v>17</v>
      </c>
      <c r="M60" s="198">
        <f>IF(ISNA(VLOOKUP($C60,Team_Open!$A$1:$S$64708,12,FALSE)),"",VLOOKUP($C60,Team_Open!$A$1:$S$64708,12,FALSE))</f>
        <v>0</v>
      </c>
      <c r="N60" s="189">
        <f>IF(ISNA(VLOOKUP($C60,Team_Open!$A$1:$S$64708,16,FALSE)),"",VLOOKUP($C60,Team_Open!$A$1:$S$64708,16,FALSE))</f>
        <v>100</v>
      </c>
      <c r="O60" s="218">
        <f>M60+M61+M62</f>
        <v>63.46</v>
      </c>
      <c r="P60" s="218">
        <f>N60+N61+N62</f>
        <v>233.46</v>
      </c>
      <c r="Q60" s="221">
        <v>21</v>
      </c>
      <c r="R60" s="268">
        <f>H60+H61+H62+M60+M61+M62</f>
        <v>155.06</v>
      </c>
      <c r="S60" s="265">
        <f>I60+I61+I62+N60+N61+N62</f>
        <v>348.46</v>
      </c>
      <c r="T60" s="262">
        <v>21</v>
      </c>
    </row>
    <row r="61" spans="1:20" ht="14.25" customHeight="1">
      <c r="A61" s="241"/>
      <c r="B61" s="238"/>
      <c r="C61" s="46">
        <v>25</v>
      </c>
      <c r="D61" s="53" t="str">
        <f>IF(ISNA(VLOOKUP($C61,List!$B$5:$L$64693,2,FALSE)),"",VLOOKUP($C61,List!$B$5:$L$64693,2,FALSE))</f>
        <v>Svetlana Prokopenko</v>
      </c>
      <c r="E61" s="136" t="str">
        <f>IF(ISNA(VLOOKUP($C61,List!$B$5:$L$64693,5,FALSE)),"",VLOOKUP($C61,List!$B$5:$L$64693,5,FALSE))</f>
        <v>Stels</v>
      </c>
      <c r="F61" s="113" t="str">
        <f>IF(ISNA(VLOOKUP($C61,List!$B$5:$M$64693,12,FALSE)),"",VLOOKUP($C61,List!$B$5:$M$64693,12,FALSE))</f>
        <v>A1 M</v>
      </c>
      <c r="G61" s="105"/>
      <c r="H61" s="109">
        <f>IF(ISNA(VLOOKUP($C61,Team_Open!$A$1:$S$64708,5,FALSE)),"",VLOOKUP($C61,Team_Open!$A$1:$S$64708,5,FALSE))</f>
        <v>46.57</v>
      </c>
      <c r="I61" s="173">
        <f>IF(ISNA(VLOOKUP($C61,Team_Open!$A$1:$S$64708,9,FALSE)),"",VLOOKUP($C61,Team_Open!$A$1:$S$64708,9,FALSE))</f>
        <v>10</v>
      </c>
      <c r="J61" s="228"/>
      <c r="K61" s="228"/>
      <c r="L61" s="231"/>
      <c r="M61" s="198">
        <f>IF(ISNA(VLOOKUP($C61,Team_Open!$A$1:$S$64708,12,FALSE)),"",VLOOKUP($C61,Team_Open!$A$1:$S$64708,12,FALSE))</f>
        <v>0</v>
      </c>
      <c r="N61" s="189">
        <f>IF(ISNA(VLOOKUP($C61,Team_Open!$A$1:$S$64708,16,FALSE)),"",VLOOKUP($C61,Team_Open!$A$1:$S$64708,16,FALSE))</f>
        <v>100</v>
      </c>
      <c r="O61" s="219"/>
      <c r="P61" s="219"/>
      <c r="Q61" s="222"/>
      <c r="R61" s="269"/>
      <c r="S61" s="266"/>
      <c r="T61" s="263"/>
    </row>
    <row r="62" spans="1:20" ht="14.25" customHeight="1">
      <c r="A62" s="241"/>
      <c r="B62" s="238"/>
      <c r="C62" s="119">
        <v>26</v>
      </c>
      <c r="D62" s="115" t="str">
        <f>IF(ISNA(VLOOKUP($C62,List!$B$5:$L$64693,2,FALSE)),"",VLOOKUP($C62,List!$B$5:$L$64693,2,FALSE))</f>
        <v>Lidija Belajeva</v>
      </c>
      <c r="E62" s="133" t="str">
        <f>IF(ISNA(VLOOKUP($C62,List!$B$5:$L$64693,5,FALSE)),"",VLOOKUP($C62,List!$B$5:$L$64693,5,FALSE))</f>
        <v>Summer</v>
      </c>
      <c r="F62" s="113" t="str">
        <f>IF(ISNA(VLOOKUP($C62,List!$B$5:$M$64693,12,FALSE)),"",VLOOKUP($C62,List!$B$5:$M$64693,12,FALSE))</f>
        <v>A1 M</v>
      </c>
      <c r="G62" s="162"/>
      <c r="H62" s="118">
        <f>IF(ISNA(VLOOKUP($C62,Team_Open!$A$1:$S$64708,5,FALSE)),"",VLOOKUP($C62,Team_Open!$A$1:$S$64708,5,FALSE))</f>
        <v>0</v>
      </c>
      <c r="I62" s="173">
        <f>IF(ISNA(VLOOKUP($C62,Team_Open!$A$1:$S$64708,9,FALSE)),"",VLOOKUP($C62,Team_Open!$A$1:$S$64708,9,FALSE))</f>
        <v>100</v>
      </c>
      <c r="J62" s="228"/>
      <c r="K62" s="228"/>
      <c r="L62" s="231"/>
      <c r="M62" s="198">
        <f>IF(ISNA(VLOOKUP($C62,Team_Open!$A$1:$S$64708,12,FALSE)),"",VLOOKUP($C62,Team_Open!$A$1:$S$64708,12,FALSE))</f>
        <v>63.46</v>
      </c>
      <c r="N62" s="189">
        <f>IF(ISNA(VLOOKUP($C62,Team_Open!$A$1:$S$64708,16,FALSE)),"",VLOOKUP($C62,Team_Open!$A$1:$S$64708,16,FALSE))</f>
        <v>33.46</v>
      </c>
      <c r="O62" s="219"/>
      <c r="P62" s="219"/>
      <c r="Q62" s="222"/>
      <c r="R62" s="269"/>
      <c r="S62" s="266"/>
      <c r="T62" s="263"/>
    </row>
    <row r="63" spans="1:20" ht="14.25" customHeight="1">
      <c r="A63" s="242"/>
      <c r="B63" s="239"/>
      <c r="C63" s="47">
        <v>83</v>
      </c>
      <c r="D63" s="54" t="str">
        <f>IF(ISNA(VLOOKUP($C63,List!$B$5:$L$64693,2,FALSE)),"",VLOOKUP($C63,List!$B$5:$L$64693,2,FALSE))</f>
        <v>Diāna Hakova</v>
      </c>
      <c r="E63" s="137" t="str">
        <f>IF(ISNA(VLOOKUP($C63,List!$B$5:$L$64693,5,FALSE)),"",VLOOKUP($C63,List!$B$5:$L$64693,5,FALSE))</f>
        <v>Yuki</v>
      </c>
      <c r="F63" s="113" t="str">
        <f>IF(ISNA(VLOOKUP($C63,List!$B$5:$M$64693,12,FALSE)),"",VLOOKUP($C63,List!$B$5:$M$64693,12,FALSE))</f>
        <v>A3 M</v>
      </c>
      <c r="G63" s="163"/>
      <c r="H63" s="177">
        <f>IF(ISNA(VLOOKUP($C63,Team_Open!$A$1:$S$64708,5,FALSE)),"",VLOOKUP($C63,Team_Open!$A$1:$S$64708,5,FALSE))</f>
        <v>0</v>
      </c>
      <c r="I63" s="172">
        <f>IF(ISNA(VLOOKUP($C63,Team_Open!$A$1:$S$64708,9,FALSE)),"",VLOOKUP($C63,Team_Open!$A$1:$S$64708,9,FALSE))</f>
        <v>100</v>
      </c>
      <c r="J63" s="229"/>
      <c r="K63" s="229"/>
      <c r="L63" s="232"/>
      <c r="M63" s="199">
        <f>IF(ISNA(VLOOKUP($C63,Team_Open!$A$1:$S$64708,12,FALSE)),"",VLOOKUP($C63,Team_Open!$A$1:$S$64708,12,FALSE))</f>
        <v>0</v>
      </c>
      <c r="N63" s="197">
        <f>IF(ISNA(VLOOKUP($C63,Team_Open!$A$1:$S$64708,16,FALSE)),"",VLOOKUP($C63,Team_Open!$A$1:$S$64708,16,FALSE))</f>
        <v>100</v>
      </c>
      <c r="O63" s="220"/>
      <c r="P63" s="220"/>
      <c r="Q63" s="223"/>
      <c r="R63" s="270"/>
      <c r="S63" s="267"/>
      <c r="T63" s="264"/>
    </row>
    <row r="64" spans="1:20" ht="14.25" customHeight="1">
      <c r="A64" s="240">
        <v>15</v>
      </c>
      <c r="B64" s="237" t="s">
        <v>369</v>
      </c>
      <c r="C64" s="45">
        <v>65</v>
      </c>
      <c r="D64" s="100" t="str">
        <f>IF(ISNA(VLOOKUP($C64,List!$B$5:$L$64693,2,FALSE)),"",VLOOKUP($C64,List!$B$5:$L$64693,2,FALSE))</f>
        <v>Lidija Belajeva</v>
      </c>
      <c r="E64" s="132" t="str">
        <f>IF(ISNA(VLOOKUP($C64,List!$B$5:$L$64693,5,FALSE)),"",VLOOKUP($C64,List!$B$5:$L$64693,5,FALSE))</f>
        <v>Smilla</v>
      </c>
      <c r="F64" s="113" t="str">
        <f>IF(ISNA(VLOOKUP($C64,List!$B$5:$M$64693,12,FALSE)),"",VLOOKUP($C64,List!$B$5:$M$64693,12,FALSE))</f>
        <v>A3 S</v>
      </c>
      <c r="G64" s="104"/>
      <c r="H64" s="171">
        <f>IF(ISNA(VLOOKUP($C64,Team_Open!$A$1:$S$64708,5,FALSE)),"",VLOOKUP($C64,Team_Open!$A$1:$S$64708,5,FALSE))</f>
        <v>50.24</v>
      </c>
      <c r="I64" s="172">
        <f>IF(ISNA(VLOOKUP($C64,Team_Open!$A$1:$S$64708,9,FALSE)),"",VLOOKUP($C64,Team_Open!$A$1:$S$64708,9,FALSE))</f>
        <v>5</v>
      </c>
      <c r="J64" s="227">
        <f>H65+H66+H67</f>
        <v>130.53</v>
      </c>
      <c r="K64" s="227">
        <f>I65+I66+I67</f>
        <v>5</v>
      </c>
      <c r="L64" s="230">
        <v>6</v>
      </c>
      <c r="M64" s="198">
        <f>IF(ISNA(VLOOKUP($C64,Team_Open!$A$1:$S$64708,12,FALSE)),"",VLOOKUP($C64,Team_Open!$A$1:$S$64708,12,FALSE))</f>
        <v>39.61</v>
      </c>
      <c r="N64" s="189">
        <f>IF(ISNA(VLOOKUP($C64,Team_Open!$A$1:$S$64708,16,FALSE)),"",VLOOKUP($C64,Team_Open!$A$1:$S$64708,16,FALSE))</f>
        <v>0</v>
      </c>
      <c r="O64" s="218">
        <f>M64+M65+M67</f>
        <v>118.99</v>
      </c>
      <c r="P64" s="218">
        <f>N64+N65+N67</f>
        <v>0</v>
      </c>
      <c r="Q64" s="224">
        <v>1</v>
      </c>
      <c r="R64" s="268">
        <f>H65+H66+H67+M64+M65+M67</f>
        <v>249.51999999999998</v>
      </c>
      <c r="S64" s="265">
        <f>I65+I66+I67+N64+N65+N67</f>
        <v>5</v>
      </c>
      <c r="T64" s="248">
        <v>1</v>
      </c>
    </row>
    <row r="65" spans="1:20" ht="14.25" customHeight="1">
      <c r="A65" s="241"/>
      <c r="B65" s="238"/>
      <c r="C65" s="46">
        <v>80</v>
      </c>
      <c r="D65" s="53" t="str">
        <f>IF(ISNA(VLOOKUP($C65,List!$B$5:$L$64693,2,FALSE)),"",VLOOKUP($C65,List!$B$5:$L$64693,2,FALSE))</f>
        <v>Svetlana Prokopenko</v>
      </c>
      <c r="E65" s="136" t="str">
        <f>IF(ISNA(VLOOKUP($C65,List!$B$5:$L$64693,5,FALSE)),"",VLOOKUP($C65,List!$B$5:$L$64693,5,FALSE))</f>
        <v>Motja</v>
      </c>
      <c r="F65" s="113" t="str">
        <f>IF(ISNA(VLOOKUP($C65,List!$B$5:$M$64693,12,FALSE)),"",VLOOKUP($C65,List!$B$5:$M$64693,12,FALSE))</f>
        <v>A3 M</v>
      </c>
      <c r="G65" s="105"/>
      <c r="H65" s="109">
        <f>IF(ISNA(VLOOKUP($C65,Team_Open!$A$1:$S$64708,5,FALSE)),"",VLOOKUP($C65,Team_Open!$A$1:$S$64708,5,FALSE))</f>
        <v>41.79</v>
      </c>
      <c r="I65" s="173">
        <f>IF(ISNA(VLOOKUP($C65,Team_Open!$A$1:$S$64708,9,FALSE)),"",VLOOKUP($C65,Team_Open!$A$1:$S$64708,9,FALSE))</f>
        <v>0</v>
      </c>
      <c r="J65" s="228"/>
      <c r="K65" s="228"/>
      <c r="L65" s="231"/>
      <c r="M65" s="198">
        <f>IF(ISNA(VLOOKUP($C65,Team_Open!$A$1:$S$64708,12,FALSE)),"",VLOOKUP($C65,Team_Open!$A$1:$S$64708,12,FALSE))</f>
        <v>39.69</v>
      </c>
      <c r="N65" s="189">
        <f>IF(ISNA(VLOOKUP($C65,Team_Open!$A$1:$S$64708,16,FALSE)),"",VLOOKUP($C65,Team_Open!$A$1:$S$64708,16,FALSE))</f>
        <v>0</v>
      </c>
      <c r="O65" s="219"/>
      <c r="P65" s="219"/>
      <c r="Q65" s="225"/>
      <c r="R65" s="269"/>
      <c r="S65" s="266"/>
      <c r="T65" s="249"/>
    </row>
    <row r="66" spans="1:20" ht="14.25" customHeight="1">
      <c r="A66" s="241"/>
      <c r="B66" s="238"/>
      <c r="C66" s="46">
        <v>81</v>
      </c>
      <c r="D66" s="53" t="str">
        <f>IF(ISNA(VLOOKUP($C66,List!$B$5:$L$64693,2,FALSE)),"",VLOOKUP($C66,List!$B$5:$L$64693,2,FALSE))</f>
        <v>Jeļena Prošina</v>
      </c>
      <c r="E66" s="136" t="str">
        <f>IF(ISNA(VLOOKUP($C66,List!$B$5:$L$64693,5,FALSE)),"",VLOOKUP($C66,List!$B$5:$L$64693,5,FALSE))</f>
        <v>Aktush</v>
      </c>
      <c r="F66" s="113" t="str">
        <f>IF(ISNA(VLOOKUP($C66,List!$B$5:$M$64693,12,FALSE)),"",VLOOKUP($C66,List!$B$5:$M$64693,12,FALSE))</f>
        <v>A3 M</v>
      </c>
      <c r="G66" s="105"/>
      <c r="H66" s="109">
        <f>IF(ISNA(VLOOKUP($C66,Team_Open!$A$1:$S$64708,5,FALSE)),"",VLOOKUP($C66,Team_Open!$A$1:$S$64708,5,FALSE))</f>
        <v>44.1</v>
      </c>
      <c r="I66" s="173">
        <f>IF(ISNA(VLOOKUP($C66,Team_Open!$A$1:$S$64708,9,FALSE)),"",VLOOKUP($C66,Team_Open!$A$1:$S$64708,9,FALSE))</f>
        <v>0</v>
      </c>
      <c r="J66" s="228"/>
      <c r="K66" s="228"/>
      <c r="L66" s="231"/>
      <c r="M66" s="199">
        <f>IF(ISNA(VLOOKUP($C66,Team_Open!$A$1:$S$64708,12,FALSE)),"",VLOOKUP($C66,Team_Open!$A$1:$S$64708,12,FALSE))</f>
        <v>40.78</v>
      </c>
      <c r="N66" s="197">
        <f>IF(ISNA(VLOOKUP($C66,Team_Open!$A$1:$S$64708,16,FALSE)),"",VLOOKUP($C66,Team_Open!$A$1:$S$64708,16,FALSE))</f>
        <v>0</v>
      </c>
      <c r="O66" s="219"/>
      <c r="P66" s="219"/>
      <c r="Q66" s="225"/>
      <c r="R66" s="269"/>
      <c r="S66" s="266"/>
      <c r="T66" s="249"/>
    </row>
    <row r="67" spans="1:20" ht="14.25" customHeight="1">
      <c r="A67" s="242"/>
      <c r="B67" s="239"/>
      <c r="C67" s="47">
        <v>92</v>
      </c>
      <c r="D67" s="54" t="str">
        <f>IF(ISNA(VLOOKUP($C67,List!$B$5:$L$64693,2,FALSE)),"",VLOOKUP($C67,List!$B$5:$L$64693,2,FALSE))</f>
        <v>Olga Duduša</v>
      </c>
      <c r="E67" s="137" t="str">
        <f>IF(ISNA(VLOOKUP($C67,List!$B$5:$L$64693,5,FALSE)),"",VLOOKUP($C67,List!$B$5:$L$64693,5,FALSE))</f>
        <v>Azart</v>
      </c>
      <c r="F67" s="113" t="str">
        <f>IF(ISNA(VLOOKUP($C67,List!$B$5:$M$64693,12,FALSE)),"",VLOOKUP($C67,List!$B$5:$M$64693,12,FALSE))</f>
        <v>A3 L</v>
      </c>
      <c r="G67" s="107"/>
      <c r="H67" s="111">
        <f>IF(ISNA(VLOOKUP($C67,Team_Open!$A$1:$S$64708,5,FALSE)),"",VLOOKUP($C67,Team_Open!$A$1:$S$64708,5,FALSE))</f>
        <v>44.64</v>
      </c>
      <c r="I67" s="173">
        <f>IF(ISNA(VLOOKUP($C67,Team_Open!$A$1:$S$64708,9,FALSE)),"",VLOOKUP($C67,Team_Open!$A$1:$S$64708,9,FALSE))</f>
        <v>5</v>
      </c>
      <c r="J67" s="229"/>
      <c r="K67" s="229"/>
      <c r="L67" s="232"/>
      <c r="M67" s="198">
        <f>IF(ISNA(VLOOKUP($C67,Team_Open!$A$1:$S$64708,12,FALSE)),"",VLOOKUP($C67,Team_Open!$A$1:$S$64708,12,FALSE))</f>
        <v>39.69</v>
      </c>
      <c r="N67" s="189">
        <f>IF(ISNA(VLOOKUP($C67,Team_Open!$A$1:$S$64708,16,FALSE)),"",VLOOKUP($C67,Team_Open!$A$1:$S$64708,16,FALSE))</f>
        <v>0</v>
      </c>
      <c r="O67" s="220"/>
      <c r="P67" s="220"/>
      <c r="Q67" s="226"/>
      <c r="R67" s="270"/>
      <c r="S67" s="267"/>
      <c r="T67" s="250"/>
    </row>
    <row r="68" spans="1:20" ht="14.25" customHeight="1">
      <c r="A68" s="240">
        <v>16</v>
      </c>
      <c r="B68" s="237" t="s">
        <v>380</v>
      </c>
      <c r="C68" s="45">
        <v>53</v>
      </c>
      <c r="D68" s="100" t="str">
        <f>IF(ISNA(VLOOKUP($C68,List!$B$5:$L$64693,2,FALSE)),"",VLOOKUP($C68,List!$B$5:$L$64693,2,FALSE))</f>
        <v>Jelena Marzaljuk</v>
      </c>
      <c r="E68" s="132" t="str">
        <f>IF(ISNA(VLOOKUP($C68,List!$B$5:$L$64693,5,FALSE)),"",VLOOKUP($C68,List!$B$5:$L$64693,5,FALSE))</f>
        <v>Tesla</v>
      </c>
      <c r="F68" s="113" t="str">
        <f>IF(ISNA(VLOOKUP($C68,List!$B$5:$M$64693,12,FALSE)),"",VLOOKUP($C68,List!$B$5:$M$64693,12,FALSE))</f>
        <v>A3 S</v>
      </c>
      <c r="G68" s="104"/>
      <c r="H68" s="171">
        <f>IF(ISNA(VLOOKUP($C68,Team_Open!$A$1:$S$64708,5,FALSE)),"",VLOOKUP($C68,Team_Open!$A$1:$S$64708,5,FALSE))</f>
        <v>0</v>
      </c>
      <c r="I68" s="172">
        <f>IF(ISNA(VLOOKUP($C68,Team_Open!$A$1:$S$64708,9,FALSE)),"",VLOOKUP($C68,Team_Open!$A$1:$S$64708,9,FALSE))</f>
        <v>100</v>
      </c>
      <c r="J68" s="227">
        <f>H69+H70+H71</f>
        <v>78.58</v>
      </c>
      <c r="K68" s="227">
        <f>I69+I70+I71</f>
        <v>105</v>
      </c>
      <c r="L68" s="230">
        <v>14</v>
      </c>
      <c r="M68" s="198">
        <f>IF(ISNA(VLOOKUP($C68,Team_Open!$A$1:$S$64708,12,FALSE)),"",VLOOKUP($C68,Team_Open!$A$1:$S$64708,12,FALSE))</f>
        <v>36.1</v>
      </c>
      <c r="N68" s="189">
        <f>IF(ISNA(VLOOKUP($C68,Team_Open!$A$1:$S$64708,16,FALSE)),"",VLOOKUP($C68,Team_Open!$A$1:$S$64708,16,FALSE))</f>
        <v>0</v>
      </c>
      <c r="O68" s="218">
        <f>M68+M70+M71</f>
        <v>75.00999999999999</v>
      </c>
      <c r="P68" s="218">
        <f>N68+N70+N71</f>
        <v>100</v>
      </c>
      <c r="Q68" s="221">
        <v>11</v>
      </c>
      <c r="R68" s="268">
        <f>H70+H71+H69+M68+M70+M71</f>
        <v>153.59</v>
      </c>
      <c r="S68" s="265">
        <f>I70+I71+I69+N68+N70+N71</f>
        <v>205</v>
      </c>
      <c r="T68" s="262">
        <v>14</v>
      </c>
    </row>
    <row r="69" spans="1:20" ht="14.25" customHeight="1">
      <c r="A69" s="241"/>
      <c r="B69" s="238"/>
      <c r="C69" s="46">
        <v>60</v>
      </c>
      <c r="D69" s="53" t="str">
        <f>IF(ISNA(VLOOKUP($C69,List!$B$5:$L$64693,2,FALSE)),"",VLOOKUP($C69,List!$B$5:$L$64693,2,FALSE))</f>
        <v>Irina Bogdan</v>
      </c>
      <c r="E69" s="136" t="str">
        <f>IF(ISNA(VLOOKUP($C69,List!$B$5:$L$64693,5,FALSE)),"",VLOOKUP($C69,List!$B$5:$L$64693,5,FALSE))</f>
        <v>Teffi</v>
      </c>
      <c r="F69" s="113" t="str">
        <f>IF(ISNA(VLOOKUP($C69,List!$B$5:$M$64693,12,FALSE)),"",VLOOKUP($C69,List!$B$5:$M$64693,12,FALSE))</f>
        <v>A3 S</v>
      </c>
      <c r="G69" s="105"/>
      <c r="H69" s="109">
        <f>IF(ISNA(VLOOKUP($C69,Team_Open!$A$1:$S$64708,5,FALSE)),"",VLOOKUP($C69,Team_Open!$A$1:$S$64708,5,FALSE))</f>
        <v>0</v>
      </c>
      <c r="I69" s="173">
        <f>IF(ISNA(VLOOKUP($C69,Team_Open!$A$1:$S$64708,9,FALSE)),"",VLOOKUP($C69,Team_Open!$A$1:$S$64708,9,FALSE))</f>
        <v>100</v>
      </c>
      <c r="J69" s="228"/>
      <c r="K69" s="228"/>
      <c r="L69" s="231"/>
      <c r="M69" s="199">
        <f>IF(ISNA(VLOOKUP($C69,Team_Open!$A$1:$S$64708,12,FALSE)),"",VLOOKUP($C69,Team_Open!$A$1:$S$64708,12,FALSE))</f>
        <v>0</v>
      </c>
      <c r="N69" s="197">
        <f>IF(ISNA(VLOOKUP($C69,Team_Open!$A$1:$S$64708,16,FALSE)),"",VLOOKUP($C69,Team_Open!$A$1:$S$64708,16,FALSE))</f>
        <v>100</v>
      </c>
      <c r="O69" s="219"/>
      <c r="P69" s="219"/>
      <c r="Q69" s="222"/>
      <c r="R69" s="269"/>
      <c r="S69" s="266"/>
      <c r="T69" s="263"/>
    </row>
    <row r="70" spans="1:20" ht="14.25" customHeight="1">
      <c r="A70" s="241"/>
      <c r="B70" s="238"/>
      <c r="C70" s="46">
        <v>73</v>
      </c>
      <c r="D70" s="53" t="str">
        <f>IF(ISNA(VLOOKUP($C70,List!$B$5:$L$64693,2,FALSE)),"",VLOOKUP($C70,List!$B$5:$L$64693,2,FALSE))</f>
        <v>Dmitri Kargin</v>
      </c>
      <c r="E70" s="136" t="str">
        <f>IF(ISNA(VLOOKUP($C70,List!$B$5:$L$64693,5,FALSE)),"",VLOOKUP($C70,List!$B$5:$L$64693,5,FALSE))</f>
        <v>Stenley</v>
      </c>
      <c r="F70" s="113" t="str">
        <f>IF(ISNA(VLOOKUP($C70,List!$B$5:$M$64693,12,FALSE)),"",VLOOKUP($C70,List!$B$5:$M$64693,12,FALSE))</f>
        <v>A3 S</v>
      </c>
      <c r="G70" s="105"/>
      <c r="H70" s="109">
        <f>IF(ISNA(VLOOKUP($C70,Team_Open!$A$1:$S$64708,5,FALSE)),"",VLOOKUP($C70,Team_Open!$A$1:$S$64708,5,FALSE))</f>
        <v>40.36</v>
      </c>
      <c r="I70" s="173">
        <f>IF(ISNA(VLOOKUP($C70,Team_Open!$A$1:$S$64708,9,FALSE)),"",VLOOKUP($C70,Team_Open!$A$1:$S$64708,9,FALSE))</f>
        <v>5</v>
      </c>
      <c r="J70" s="228"/>
      <c r="K70" s="228"/>
      <c r="L70" s="231"/>
      <c r="M70" s="198">
        <f>IF(ISNA(VLOOKUP($C70,Team_Open!$A$1:$S$64708,12,FALSE)),"",VLOOKUP($C70,Team_Open!$A$1:$S$64708,12,FALSE))</f>
        <v>38.91</v>
      </c>
      <c r="N70" s="189">
        <f>IF(ISNA(VLOOKUP($C70,Team_Open!$A$1:$S$64708,16,FALSE)),"",VLOOKUP($C70,Team_Open!$A$1:$S$64708,16,FALSE))</f>
        <v>0</v>
      </c>
      <c r="O70" s="219"/>
      <c r="P70" s="219"/>
      <c r="Q70" s="222"/>
      <c r="R70" s="269"/>
      <c r="S70" s="266"/>
      <c r="T70" s="263"/>
    </row>
    <row r="71" spans="1:20" ht="14.25" customHeight="1">
      <c r="A71" s="242"/>
      <c r="B71" s="239"/>
      <c r="C71" s="47">
        <v>104</v>
      </c>
      <c r="D71" s="54" t="str">
        <f>IF(ISNA(VLOOKUP($C71,List!$B$5:$L$64693,2,FALSE)),"",VLOOKUP($C71,List!$B$5:$L$64693,2,FALSE))</f>
        <v>Natalia Garastsenko</v>
      </c>
      <c r="E71" s="137" t="str">
        <f>IF(ISNA(VLOOKUP($C71,List!$B$5:$L$64693,5,FALSE)),"",VLOOKUP($C71,List!$B$5:$L$64693,5,FALSE))</f>
        <v>Bolt</v>
      </c>
      <c r="F71" s="113" t="str">
        <f>IF(ISNA(VLOOKUP($C71,List!$B$5:$M$64693,12,FALSE)),"",VLOOKUP($C71,List!$B$5:$M$64693,12,FALSE))</f>
        <v>A3 L</v>
      </c>
      <c r="G71" s="106"/>
      <c r="H71" s="110">
        <f>IF(ISNA(VLOOKUP($C71,Team_Open!$A$1:$S$64708,5,FALSE)),"",VLOOKUP($C71,Team_Open!$A$1:$S$64708,5,FALSE))</f>
        <v>38.22</v>
      </c>
      <c r="I71" s="173">
        <f>IF(ISNA(VLOOKUP($C71,Team_Open!$A$1:$S$64708,9,FALSE)),"",VLOOKUP($C71,Team_Open!$A$1:$S$64708,9,FALSE))</f>
        <v>0</v>
      </c>
      <c r="J71" s="229"/>
      <c r="K71" s="229"/>
      <c r="L71" s="232"/>
      <c r="M71" s="198">
        <f>IF(ISNA(VLOOKUP($C71,Team_Open!$A$1:$S$64708,12,FALSE)),"",VLOOKUP($C71,Team_Open!$A$1:$S$64708,12,FALSE))</f>
        <v>0</v>
      </c>
      <c r="N71" s="189">
        <f>IF(ISNA(VLOOKUP($C71,Team_Open!$A$1:$S$64708,16,FALSE)),"",VLOOKUP($C71,Team_Open!$A$1:$S$64708,16,FALSE))</f>
        <v>100</v>
      </c>
      <c r="O71" s="220"/>
      <c r="P71" s="220"/>
      <c r="Q71" s="223"/>
      <c r="R71" s="270"/>
      <c r="S71" s="267"/>
      <c r="T71" s="264"/>
    </row>
    <row r="72" spans="1:20" ht="14.25" customHeight="1">
      <c r="A72" s="240">
        <v>17</v>
      </c>
      <c r="B72" s="237" t="s">
        <v>372</v>
      </c>
      <c r="C72" s="45">
        <v>30</v>
      </c>
      <c r="D72" s="100" t="str">
        <f>IF(ISNA(VLOOKUP($C72,List!$B$5:$L$64693,2,FALSE)),"",VLOOKUP($C72,List!$B$5:$L$64693,2,FALSE))</f>
        <v>Redas Masiulis</v>
      </c>
      <c r="E72" s="132" t="str">
        <f>IF(ISNA(VLOOKUP($C72,List!$B$5:$L$64693,5,FALSE)),"",VLOOKUP($C72,List!$B$5:$L$64693,5,FALSE))</f>
        <v>Grom</v>
      </c>
      <c r="F72" s="113" t="str">
        <f>IF(ISNA(VLOOKUP($C72,List!$B$5:$M$64693,12,FALSE)),"",VLOOKUP($C72,List!$B$5:$M$64693,12,FALSE))</f>
        <v>A1 L</v>
      </c>
      <c r="G72" s="104"/>
      <c r="H72" s="108">
        <f>IF(ISNA(VLOOKUP($C72,Team_Open!$A$1:$S$64708,5,FALSE)),"",VLOOKUP($C72,Team_Open!$A$1:$S$64708,5,FALSE))</f>
        <v>38.46</v>
      </c>
      <c r="I72" s="173">
        <f>IF(ISNA(VLOOKUP($C72,Team_Open!$A$1:$S$64708,9,FALSE)),"",VLOOKUP($C72,Team_Open!$A$1:$S$64708,9,FALSE))</f>
        <v>5</v>
      </c>
      <c r="J72" s="227">
        <f>H72+H74+H75</f>
        <v>117.54999999999998</v>
      </c>
      <c r="K72" s="227">
        <f>I72+I74+I75</f>
        <v>5</v>
      </c>
      <c r="L72" s="234">
        <v>3</v>
      </c>
      <c r="M72" s="198">
        <f>IF(ISNA(VLOOKUP($C72,Team_Open!$A$1:$S$64708,12,FALSE)),"",VLOOKUP($C72,Team_Open!$A$1:$S$64708,12,FALSE))</f>
        <v>33.16</v>
      </c>
      <c r="N72" s="189">
        <f>IF(ISNA(VLOOKUP($C72,Team_Open!$A$1:$S$64708,16,FALSE)),"",VLOOKUP($C72,Team_Open!$A$1:$S$64708,16,FALSE))</f>
        <v>0</v>
      </c>
      <c r="O72" s="218">
        <f>M72+M74+M75</f>
        <v>107.6</v>
      </c>
      <c r="P72" s="218">
        <f>N72+N74+N75</f>
        <v>5</v>
      </c>
      <c r="Q72" s="224">
        <v>2</v>
      </c>
      <c r="R72" s="268">
        <f>H74+H72+H75+M72+M74+M75</f>
        <v>225.14999999999998</v>
      </c>
      <c r="S72" s="265">
        <f>I74+I72+I75+N72+N74+N75</f>
        <v>10</v>
      </c>
      <c r="T72" s="248">
        <v>3</v>
      </c>
    </row>
    <row r="73" spans="1:20" ht="14.25" customHeight="1">
      <c r="A73" s="241"/>
      <c r="B73" s="238"/>
      <c r="C73" s="46">
        <v>54</v>
      </c>
      <c r="D73" s="53" t="str">
        <f>IF(ISNA(VLOOKUP($C73,List!$B$5:$L$64693,2,FALSE)),"",VLOOKUP($C73,List!$B$5:$L$64693,2,FALSE))</f>
        <v>Jurate Miliunaite</v>
      </c>
      <c r="E73" s="136" t="str">
        <f>IF(ISNA(VLOOKUP($C73,List!$B$5:$L$64693,5,FALSE)),"",VLOOKUP($C73,List!$B$5:$L$64693,5,FALSE))</f>
        <v>Sabi</v>
      </c>
      <c r="F73" s="113" t="str">
        <f>IF(ISNA(VLOOKUP($C73,List!$B$5:$M$64693,12,FALSE)),"",VLOOKUP($C73,List!$B$5:$M$64693,12,FALSE))</f>
        <v>A3 S</v>
      </c>
      <c r="G73" s="105"/>
      <c r="H73" s="175">
        <f>IF(ISNA(VLOOKUP($C73,Team_Open!$A$1:$S$64708,5,FALSE)),"",VLOOKUP($C73,Team_Open!$A$1:$S$64708,5,FALSE))</f>
        <v>0</v>
      </c>
      <c r="I73" s="172">
        <f>IF(ISNA(VLOOKUP($C73,Team_Open!$A$1:$S$64708,9,FALSE)),"",VLOOKUP($C73,Team_Open!$A$1:$S$64708,9,FALSE))</f>
        <v>100</v>
      </c>
      <c r="J73" s="228"/>
      <c r="K73" s="228"/>
      <c r="L73" s="235"/>
      <c r="M73" s="199">
        <f>IF(ISNA(VLOOKUP($C73,Team_Open!$A$1:$S$64708,12,FALSE)),"",VLOOKUP($C73,Team_Open!$A$1:$S$64708,12,FALSE))</f>
        <v>42.22</v>
      </c>
      <c r="N73" s="197">
        <f>IF(ISNA(VLOOKUP($C73,Team_Open!$A$1:$S$64708,16,FALSE)),"",VLOOKUP($C73,Team_Open!$A$1:$S$64708,16,FALSE))</f>
        <v>5</v>
      </c>
      <c r="O73" s="219"/>
      <c r="P73" s="219"/>
      <c r="Q73" s="225"/>
      <c r="R73" s="269"/>
      <c r="S73" s="266"/>
      <c r="T73" s="249"/>
    </row>
    <row r="74" spans="1:20" ht="14.25" customHeight="1">
      <c r="A74" s="241"/>
      <c r="B74" s="238"/>
      <c r="C74" s="46">
        <v>66</v>
      </c>
      <c r="D74" s="53" t="str">
        <f>IF(ISNA(VLOOKUP($C74,List!$B$5:$L$64693,2,FALSE)),"",VLOOKUP($C74,List!$B$5:$L$64693,2,FALSE))</f>
        <v>Aušra Volosenkinienė</v>
      </c>
      <c r="E74" s="136" t="str">
        <f>IF(ISNA(VLOOKUP($C74,List!$B$5:$L$64693,5,FALSE)),"",VLOOKUP($C74,List!$B$5:$L$64693,5,FALSE))</f>
        <v>Feti</v>
      </c>
      <c r="F74" s="113" t="str">
        <f>IF(ISNA(VLOOKUP($C74,List!$B$5:$M$64693,12,FALSE)),"",VLOOKUP($C74,List!$B$5:$M$64693,12,FALSE))</f>
        <v>A3 S</v>
      </c>
      <c r="G74" s="105"/>
      <c r="H74" s="109">
        <f>IF(ISNA(VLOOKUP($C74,Team_Open!$A$1:$S$64708,5,FALSE)),"",VLOOKUP($C74,Team_Open!$A$1:$S$64708,5,FALSE))</f>
        <v>41.11</v>
      </c>
      <c r="I74" s="173">
        <f>IF(ISNA(VLOOKUP($C74,Team_Open!$A$1:$S$64708,9,FALSE)),"",VLOOKUP($C74,Team_Open!$A$1:$S$64708,9,FALSE))</f>
        <v>0</v>
      </c>
      <c r="J74" s="228"/>
      <c r="K74" s="228"/>
      <c r="L74" s="235"/>
      <c r="M74" s="198">
        <f>IF(ISNA(VLOOKUP($C74,Team_Open!$A$1:$S$64708,12,FALSE)),"",VLOOKUP($C74,Team_Open!$A$1:$S$64708,12,FALSE))</f>
        <v>37.86</v>
      </c>
      <c r="N74" s="189">
        <f>IF(ISNA(VLOOKUP($C74,Team_Open!$A$1:$S$64708,16,FALSE)),"",VLOOKUP($C74,Team_Open!$A$1:$S$64708,16,FALSE))</f>
        <v>0</v>
      </c>
      <c r="O74" s="219"/>
      <c r="P74" s="219"/>
      <c r="Q74" s="225"/>
      <c r="R74" s="269"/>
      <c r="S74" s="266"/>
      <c r="T74" s="249"/>
    </row>
    <row r="75" spans="1:20" ht="14.25" customHeight="1">
      <c r="A75" s="242"/>
      <c r="B75" s="239"/>
      <c r="C75" s="47">
        <v>93</v>
      </c>
      <c r="D75" s="54" t="str">
        <f>IF(ISNA(VLOOKUP($C75,List!$B$5:$L$64693,2,FALSE)),"",VLOOKUP($C75,List!$B$5:$L$64693,2,FALSE))</f>
        <v>Aiste Svinkunaite</v>
      </c>
      <c r="E75" s="137" t="str">
        <f>IF(ISNA(VLOOKUP($C75,List!$B$5:$L$64693,5,FALSE)),"",VLOOKUP($C75,List!$B$5:$L$64693,5,FALSE))</f>
        <v>Tesa</v>
      </c>
      <c r="F75" s="113" t="str">
        <f>IF(ISNA(VLOOKUP($C75,List!$B$5:$M$64693,12,FALSE)),"",VLOOKUP($C75,List!$B$5:$M$64693,12,FALSE))</f>
        <v>A3 L</v>
      </c>
      <c r="G75" s="107"/>
      <c r="H75" s="111">
        <f>IF(ISNA(VLOOKUP($C75,Team_Open!$A$1:$S$64708,5,FALSE)),"",VLOOKUP($C75,Team_Open!$A$1:$S$64708,5,FALSE))</f>
        <v>37.98</v>
      </c>
      <c r="I75" s="173">
        <f>IF(ISNA(VLOOKUP($C75,Team_Open!$A$1:$S$64708,9,FALSE)),"",VLOOKUP($C75,Team_Open!$A$1:$S$64708,9,FALSE))</f>
        <v>0</v>
      </c>
      <c r="J75" s="229"/>
      <c r="K75" s="229"/>
      <c r="L75" s="236"/>
      <c r="M75" s="198">
        <f>IF(ISNA(VLOOKUP($C75,Team_Open!$A$1:$S$64708,12,FALSE)),"",VLOOKUP($C75,Team_Open!$A$1:$S$64708,12,FALSE))</f>
        <v>36.58</v>
      </c>
      <c r="N75" s="189">
        <f>IF(ISNA(VLOOKUP($C75,Team_Open!$A$1:$S$64708,16,FALSE)),"",VLOOKUP($C75,Team_Open!$A$1:$S$64708,16,FALSE))</f>
        <v>5</v>
      </c>
      <c r="O75" s="220"/>
      <c r="P75" s="220"/>
      <c r="Q75" s="226"/>
      <c r="R75" s="270"/>
      <c r="S75" s="267"/>
      <c r="T75" s="250"/>
    </row>
    <row r="76" spans="1:20" ht="14.25" customHeight="1">
      <c r="A76" s="240">
        <v>18</v>
      </c>
      <c r="B76" s="237" t="s">
        <v>383</v>
      </c>
      <c r="C76" s="45">
        <v>63</v>
      </c>
      <c r="D76" s="100" t="str">
        <f>IF(ISNA(VLOOKUP($C76,List!$B$5:$L$64693,2,FALSE)),"",VLOOKUP($C76,List!$B$5:$L$64693,2,FALSE))</f>
        <v>Viktors Barbarovs</v>
      </c>
      <c r="E76" s="132" t="str">
        <f>IF(ISNA(VLOOKUP($C76,List!$B$5:$L$64693,5,FALSE)),"",VLOOKUP($C76,List!$B$5:$L$64693,5,FALSE))</f>
        <v>Lora</v>
      </c>
      <c r="F76" s="113" t="str">
        <f>IF(ISNA(VLOOKUP($C76,List!$B$5:$M$64693,12,FALSE)),"",VLOOKUP($C76,List!$B$5:$M$64693,12,FALSE))</f>
        <v>A3 S</v>
      </c>
      <c r="G76" s="104"/>
      <c r="H76" s="108">
        <f>IF(ISNA(VLOOKUP($C76,Team_Open!$A$1:$S$64708,5,FALSE)),"",VLOOKUP($C76,Team_Open!$A$1:$S$64708,5,FALSE))</f>
        <v>45.78</v>
      </c>
      <c r="I76" s="173">
        <f>IF(ISNA(VLOOKUP($C76,Team_Open!$A$1:$S$64708,9,FALSE)),"",VLOOKUP($C76,Team_Open!$A$1:$S$64708,9,FALSE))</f>
        <v>0</v>
      </c>
      <c r="J76" s="227">
        <f>H76+H77+H78</f>
        <v>128.87</v>
      </c>
      <c r="K76" s="227">
        <f>I76+I77+I78</f>
        <v>5</v>
      </c>
      <c r="L76" s="230">
        <v>5</v>
      </c>
      <c r="M76" s="198">
        <f>IF(ISNA(VLOOKUP($C76,Team_Open!$A$1:$S$64708,12,FALSE)),"",VLOOKUP($C76,Team_Open!$A$1:$S$64708,12,FALSE))</f>
        <v>42.52</v>
      </c>
      <c r="N76" s="189">
        <f>IF(ISNA(VLOOKUP($C76,Team_Open!$A$1:$S$64708,16,FALSE)),"",VLOOKUP($C76,Team_Open!$A$1:$S$64708,16,FALSE))</f>
        <v>0</v>
      </c>
      <c r="O76" s="218">
        <f>M76+M77+M78</f>
        <v>80.21000000000001</v>
      </c>
      <c r="P76" s="218">
        <f>N76+N77+N78</f>
        <v>100</v>
      </c>
      <c r="Q76" s="221">
        <v>12</v>
      </c>
      <c r="R76" s="268">
        <f>H76+H77+H78+M76+M77+M78</f>
        <v>209.08</v>
      </c>
      <c r="S76" s="265">
        <f>I76+I77+I78+N76+N77+N78</f>
        <v>105</v>
      </c>
      <c r="T76" s="262">
        <v>9</v>
      </c>
    </row>
    <row r="77" spans="1:20" ht="14.25" customHeight="1">
      <c r="A77" s="241"/>
      <c r="B77" s="238"/>
      <c r="C77" s="46">
        <v>77</v>
      </c>
      <c r="D77" s="53" t="str">
        <f>IF(ISNA(VLOOKUP($C77,List!$B$5:$L$64693,2,FALSE)),"",VLOOKUP($C77,List!$B$5:$L$64693,2,FALSE))</f>
        <v>Tatjana Bodricka</v>
      </c>
      <c r="E77" s="136" t="str">
        <f>IF(ISNA(VLOOKUP($C77,List!$B$5:$L$64693,5,FALSE)),"",VLOOKUP($C77,List!$B$5:$L$64693,5,FALSE))</f>
        <v>Mors</v>
      </c>
      <c r="F77" s="113" t="str">
        <f>IF(ISNA(VLOOKUP($C77,List!$B$5:$M$64693,12,FALSE)),"",VLOOKUP($C77,List!$B$5:$M$64693,12,FALSE))</f>
        <v>A3 M</v>
      </c>
      <c r="G77" s="105"/>
      <c r="H77" s="109">
        <f>IF(ISNA(VLOOKUP($C77,Team_Open!$A$1:$S$64708,5,FALSE)),"",VLOOKUP($C77,Team_Open!$A$1:$S$64708,5,FALSE))</f>
        <v>39.41</v>
      </c>
      <c r="I77" s="173">
        <f>IF(ISNA(VLOOKUP($C77,Team_Open!$A$1:$S$64708,9,FALSE)),"",VLOOKUP($C77,Team_Open!$A$1:$S$64708,9,FALSE))</f>
        <v>5</v>
      </c>
      <c r="J77" s="228"/>
      <c r="K77" s="228"/>
      <c r="L77" s="231"/>
      <c r="M77" s="198">
        <f>IF(ISNA(VLOOKUP($C77,Team_Open!$A$1:$S$64708,12,FALSE)),"",VLOOKUP($C77,Team_Open!$A$1:$S$64708,12,FALSE))</f>
        <v>37.69</v>
      </c>
      <c r="N77" s="189">
        <f>IF(ISNA(VLOOKUP($C77,Team_Open!$A$1:$S$64708,16,FALSE)),"",VLOOKUP($C77,Team_Open!$A$1:$S$64708,16,FALSE))</f>
        <v>0</v>
      </c>
      <c r="O77" s="219"/>
      <c r="P77" s="219"/>
      <c r="Q77" s="222"/>
      <c r="R77" s="269"/>
      <c r="S77" s="266"/>
      <c r="T77" s="263"/>
    </row>
    <row r="78" spans="1:20" ht="14.25" customHeight="1">
      <c r="A78" s="241"/>
      <c r="B78" s="238"/>
      <c r="C78" s="46">
        <v>82</v>
      </c>
      <c r="D78" s="53" t="str">
        <f>IF(ISNA(VLOOKUP($C78,List!$B$5:$L$64693,2,FALSE)),"",VLOOKUP($C78,List!$B$5:$L$64693,2,FALSE))</f>
        <v>Ruta Garda</v>
      </c>
      <c r="E78" s="136" t="str">
        <f>IF(ISNA(VLOOKUP($C78,List!$B$5:$L$64693,5,FALSE)),"",VLOOKUP($C78,List!$B$5:$L$64693,5,FALSE))</f>
        <v>Taivo</v>
      </c>
      <c r="F78" s="113" t="str">
        <f>IF(ISNA(VLOOKUP($C78,List!$B$5:$M$64693,12,FALSE)),"",VLOOKUP($C78,List!$B$5:$M$64693,12,FALSE))</f>
        <v>A3 M</v>
      </c>
      <c r="G78" s="105"/>
      <c r="H78" s="109">
        <f>IF(ISNA(VLOOKUP($C78,Team_Open!$A$1:$S$64708,5,FALSE)),"",VLOOKUP($C78,Team_Open!$A$1:$S$64708,5,FALSE))</f>
        <v>43.68</v>
      </c>
      <c r="I78" s="173">
        <f>IF(ISNA(VLOOKUP($C78,Team_Open!$A$1:$S$64708,9,FALSE)),"",VLOOKUP($C78,Team_Open!$A$1:$S$64708,9,FALSE))</f>
        <v>0</v>
      </c>
      <c r="J78" s="228"/>
      <c r="K78" s="228"/>
      <c r="L78" s="231"/>
      <c r="M78" s="198">
        <f>IF(ISNA(VLOOKUP($C78,Team_Open!$A$1:$S$64708,12,FALSE)),"",VLOOKUP($C78,Team_Open!$A$1:$S$64708,12,FALSE))</f>
        <v>0</v>
      </c>
      <c r="N78" s="189">
        <f>IF(ISNA(VLOOKUP($C78,Team_Open!$A$1:$S$64708,16,FALSE)),"",VLOOKUP($C78,Team_Open!$A$1:$S$64708,16,FALSE))</f>
        <v>100</v>
      </c>
      <c r="O78" s="219"/>
      <c r="P78" s="219"/>
      <c r="Q78" s="222"/>
      <c r="R78" s="269"/>
      <c r="S78" s="266"/>
      <c r="T78" s="263"/>
    </row>
    <row r="79" spans="1:20" ht="14.25" customHeight="1">
      <c r="A79" s="242"/>
      <c r="B79" s="239"/>
      <c r="C79" s="47">
        <v>88</v>
      </c>
      <c r="D79" s="54" t="str">
        <f>IF(ISNA(VLOOKUP($C79,List!$B$5:$L$64693,2,FALSE)),"",VLOOKUP($C79,List!$B$5:$L$64693,2,FALSE))</f>
        <v>Jūlija Kampuse</v>
      </c>
      <c r="E79" s="137" t="str">
        <f>IF(ISNA(VLOOKUP($C79,List!$B$5:$L$64693,5,FALSE)),"",VLOOKUP($C79,List!$B$5:$L$64693,5,FALSE))</f>
        <v>Kudra</v>
      </c>
      <c r="F79" s="113" t="str">
        <f>IF(ISNA(VLOOKUP($C79,List!$B$5:$M$64693,12,FALSE)),"",VLOOKUP($C79,List!$B$5:$M$64693,12,FALSE))</f>
        <v>A3 L</v>
      </c>
      <c r="G79" s="107"/>
      <c r="H79" s="178">
        <f>IF(ISNA(VLOOKUP($C79,Team_Open!$A$1:$S$64708,5,FALSE)),"",VLOOKUP($C79,Team_Open!$A$1:$S$64708,5,FALSE))</f>
        <v>0</v>
      </c>
      <c r="I79" s="172">
        <f>IF(ISNA(VLOOKUP($C79,Team_Open!$A$1:$S$64708,9,FALSE)),"",VLOOKUP($C79,Team_Open!$A$1:$S$64708,9,FALSE))</f>
        <v>100</v>
      </c>
      <c r="J79" s="229"/>
      <c r="K79" s="229"/>
      <c r="L79" s="232"/>
      <c r="M79" s="199">
        <f>IF(ISNA(VLOOKUP($C79,Team_Open!$A$1:$S$64708,12,FALSE)),"",VLOOKUP($C79,Team_Open!$A$1:$S$64708,12,FALSE))</f>
        <v>0</v>
      </c>
      <c r="N79" s="197">
        <f>IF(ISNA(VLOOKUP($C79,Team_Open!$A$1:$S$64708,16,FALSE)),"",VLOOKUP($C79,Team_Open!$A$1:$S$64708,16,FALSE))</f>
        <v>100</v>
      </c>
      <c r="O79" s="220"/>
      <c r="P79" s="220"/>
      <c r="Q79" s="223"/>
      <c r="R79" s="270"/>
      <c r="S79" s="267"/>
      <c r="T79" s="264"/>
    </row>
    <row r="80" spans="1:20" ht="14.25" customHeight="1">
      <c r="A80" s="240">
        <v>19</v>
      </c>
      <c r="B80" s="237" t="s">
        <v>384</v>
      </c>
      <c r="C80" s="45">
        <v>86</v>
      </c>
      <c r="D80" s="100" t="str">
        <f>IF(ISNA(VLOOKUP($C80,List!$B$5:$L$64693,2,FALSE)),"",VLOOKUP($C80,List!$B$5:$L$64693,2,FALSE))</f>
        <v>Monika Põld</v>
      </c>
      <c r="E80" s="132" t="str">
        <f>IF(ISNA(VLOOKUP($C80,List!$B$5:$L$64693,5,FALSE)),"",VLOOKUP($C80,List!$B$5:$L$64693,5,FALSE))</f>
        <v>Tšikk</v>
      </c>
      <c r="F80" s="113" t="str">
        <f>IF(ISNA(VLOOKUP($C80,List!$B$5:$M$64693,12,FALSE)),"",VLOOKUP($C80,List!$B$5:$M$64693,12,FALSE))</f>
        <v>A3 L</v>
      </c>
      <c r="G80" s="104"/>
      <c r="H80" s="108">
        <f>IF(ISNA(VLOOKUP($C80,Team_Open!$A$1:$S$64708,5,FALSE)),"",VLOOKUP($C80,Team_Open!$A$1:$S$64708,5,FALSE))</f>
        <v>45.42</v>
      </c>
      <c r="I80" s="173">
        <f>IF(ISNA(VLOOKUP($C80,Team_Open!$A$1:$S$64708,9,FALSE)),"",VLOOKUP($C80,Team_Open!$A$1:$S$64708,9,FALSE))</f>
        <v>10</v>
      </c>
      <c r="J80" s="227">
        <f>H80+H81+H82</f>
        <v>133.04</v>
      </c>
      <c r="K80" s="227">
        <f>I80+I81+I82</f>
        <v>20</v>
      </c>
      <c r="L80" s="230">
        <v>10</v>
      </c>
      <c r="M80" s="198">
        <f>IF(ISNA(VLOOKUP($C80,Team_Open!$A$1:$S$64708,12,FALSE)),"",VLOOKUP($C80,Team_Open!$A$1:$S$64708,12,FALSE))</f>
        <v>0</v>
      </c>
      <c r="N80" s="189">
        <f>IF(ISNA(VLOOKUP($C80,Team_Open!$A$1:$S$64708,16,FALSE)),"",VLOOKUP($C80,Team_Open!$A$1:$S$64708,16,FALSE))</f>
        <v>100</v>
      </c>
      <c r="O80" s="218">
        <f>M80+M81+M83</f>
        <v>0</v>
      </c>
      <c r="P80" s="218">
        <f>N80+N81+N83</f>
        <v>300</v>
      </c>
      <c r="Q80" s="221"/>
      <c r="R80" s="268">
        <f>H80+H81+H82+M80+M81+M83</f>
        <v>133.04</v>
      </c>
      <c r="S80" s="265">
        <f>I80+I81+I82+N80+N81+N83</f>
        <v>320</v>
      </c>
      <c r="T80" s="262">
        <v>20</v>
      </c>
    </row>
    <row r="81" spans="1:20" ht="14.25" customHeight="1">
      <c r="A81" s="241"/>
      <c r="B81" s="238"/>
      <c r="C81" s="46">
        <v>90</v>
      </c>
      <c r="D81" s="53" t="str">
        <f>IF(ISNA(VLOOKUP($C81,List!$B$5:$L$64693,2,FALSE)),"",VLOOKUP($C81,List!$B$5:$L$64693,2,FALSE))</f>
        <v>Marika Samlik</v>
      </c>
      <c r="E81" s="136" t="str">
        <f>IF(ISNA(VLOOKUP($C81,List!$B$5:$L$64693,5,FALSE)),"",VLOOKUP($C81,List!$B$5:$L$64693,5,FALSE))</f>
        <v>Fiona</v>
      </c>
      <c r="F81" s="113" t="str">
        <f>IF(ISNA(VLOOKUP($C81,List!$B$5:$M$64693,12,FALSE)),"",VLOOKUP($C81,List!$B$5:$M$64693,12,FALSE))</f>
        <v>A3 L</v>
      </c>
      <c r="G81" s="105"/>
      <c r="H81" s="109">
        <f>IF(ISNA(VLOOKUP($C81,Team_Open!$A$1:$S$64708,5,FALSE)),"",VLOOKUP($C81,Team_Open!$A$1:$S$64708,5,FALSE))</f>
        <v>42.33</v>
      </c>
      <c r="I81" s="173">
        <f>IF(ISNA(VLOOKUP($C81,Team_Open!$A$1:$S$64708,9,FALSE)),"",VLOOKUP($C81,Team_Open!$A$1:$S$64708,9,FALSE))</f>
        <v>10</v>
      </c>
      <c r="J81" s="228"/>
      <c r="K81" s="228"/>
      <c r="L81" s="231"/>
      <c r="M81" s="198">
        <f>IF(ISNA(VLOOKUP($C81,Team_Open!$A$1:$S$64708,12,FALSE)),"",VLOOKUP($C81,Team_Open!$A$1:$S$64708,12,FALSE))</f>
        <v>0</v>
      </c>
      <c r="N81" s="189">
        <f>IF(ISNA(VLOOKUP($C81,Team_Open!$A$1:$S$64708,16,FALSE)),"",VLOOKUP($C81,Team_Open!$A$1:$S$64708,16,FALSE))</f>
        <v>100</v>
      </c>
      <c r="O81" s="219"/>
      <c r="P81" s="219"/>
      <c r="Q81" s="222"/>
      <c r="R81" s="269"/>
      <c r="S81" s="266"/>
      <c r="T81" s="263"/>
    </row>
    <row r="82" spans="1:20" ht="14.25" customHeight="1">
      <c r="A82" s="241"/>
      <c r="B82" s="238"/>
      <c r="C82" s="46">
        <v>101</v>
      </c>
      <c r="D82" s="53" t="str">
        <f>IF(ISNA(VLOOKUP($C82,List!$B$5:$L$64693,2,FALSE)),"",VLOOKUP($C82,List!$B$5:$L$64693,2,FALSE))</f>
        <v>Monika Põld</v>
      </c>
      <c r="E82" s="136" t="str">
        <f>IF(ISNA(VLOOKUP($C82,List!$B$5:$L$64693,5,FALSE)),"",VLOOKUP($C82,List!$B$5:$L$64693,5,FALSE))</f>
        <v>Morti</v>
      </c>
      <c r="F82" s="113" t="str">
        <f>IF(ISNA(VLOOKUP($C82,List!$B$5:$M$64693,12,FALSE)),"",VLOOKUP($C82,List!$B$5:$M$64693,12,FALSE))</f>
        <v>A3 L</v>
      </c>
      <c r="G82" s="105"/>
      <c r="H82" s="109">
        <f>IF(ISNA(VLOOKUP($C82,Team_Open!$A$1:$S$64708,5,FALSE)),"",VLOOKUP($C82,Team_Open!$A$1:$S$64708,5,FALSE))</f>
        <v>45.29</v>
      </c>
      <c r="I82" s="173">
        <f>IF(ISNA(VLOOKUP($C82,Team_Open!$A$1:$S$64708,9,FALSE)),"",VLOOKUP($C82,Team_Open!$A$1:$S$64708,9,FALSE))</f>
        <v>0</v>
      </c>
      <c r="J82" s="228"/>
      <c r="K82" s="228"/>
      <c r="L82" s="231"/>
      <c r="M82" s="199">
        <f>IF(ISNA(VLOOKUP($C82,Team_Open!$A$1:$S$64708,12,FALSE)),"",VLOOKUP($C82,Team_Open!$A$1:$S$64708,12,FALSE))</f>
        <v>0</v>
      </c>
      <c r="N82" s="197">
        <f>IF(ISNA(VLOOKUP($C82,Team_Open!$A$1:$S$64708,16,FALSE)),"",VLOOKUP($C82,Team_Open!$A$1:$S$64708,16,FALSE))</f>
        <v>100</v>
      </c>
      <c r="O82" s="219"/>
      <c r="P82" s="219"/>
      <c r="Q82" s="222"/>
      <c r="R82" s="269"/>
      <c r="S82" s="266"/>
      <c r="T82" s="263"/>
    </row>
    <row r="83" spans="1:20" ht="14.25" customHeight="1">
      <c r="A83" s="242"/>
      <c r="B83" s="239"/>
      <c r="C83" s="47">
        <v>103</v>
      </c>
      <c r="D83" s="54" t="str">
        <f>IF(ISNA(VLOOKUP($C83,List!$B$5:$L$64693,2,FALSE)),"",VLOOKUP($C83,List!$B$5:$L$64693,2,FALSE))</f>
        <v>Marika Samlik</v>
      </c>
      <c r="E83" s="137" t="str">
        <f>IF(ISNA(VLOOKUP($C83,List!$B$5:$L$64693,5,FALSE)),"",VLOOKUP($C83,List!$B$5:$L$64693,5,FALSE))</f>
        <v>Pirru</v>
      </c>
      <c r="F83" s="113" t="str">
        <f>IF(ISNA(VLOOKUP($C83,List!$B$5:$M$64693,12,FALSE)),"",VLOOKUP($C83,List!$B$5:$M$64693,12,FALSE))</f>
        <v>A3 L</v>
      </c>
      <c r="G83" s="107"/>
      <c r="H83" s="178">
        <f>IF(ISNA(VLOOKUP($C83,Team_Open!$A$1:$S$64708,5,FALSE)),"",VLOOKUP($C83,Team_Open!$A$1:$S$64708,5,FALSE))</f>
        <v>0</v>
      </c>
      <c r="I83" s="172">
        <f>IF(ISNA(VLOOKUP($C83,Team_Open!$A$1:$S$64708,9,FALSE)),"",VLOOKUP($C83,Team_Open!$A$1:$S$64708,9,FALSE))</f>
        <v>100</v>
      </c>
      <c r="J83" s="229"/>
      <c r="K83" s="229"/>
      <c r="L83" s="232"/>
      <c r="M83" s="198">
        <f>IF(ISNA(VLOOKUP($C83,Team_Open!$A$1:$S$64708,12,FALSE)),"",VLOOKUP($C83,Team_Open!$A$1:$S$64708,12,FALSE))</f>
        <v>0</v>
      </c>
      <c r="N83" s="189">
        <f>IF(ISNA(VLOOKUP($C83,Team_Open!$A$1:$S$64708,16,FALSE)),"",VLOOKUP($C83,Team_Open!$A$1:$S$64708,16,FALSE))</f>
        <v>100</v>
      </c>
      <c r="O83" s="220"/>
      <c r="P83" s="220"/>
      <c r="Q83" s="223"/>
      <c r="R83" s="270"/>
      <c r="S83" s="267"/>
      <c r="T83" s="264"/>
    </row>
    <row r="84" spans="1:20" ht="14.25" customHeight="1">
      <c r="A84" s="240">
        <v>20</v>
      </c>
      <c r="B84" s="237" t="s">
        <v>394</v>
      </c>
      <c r="C84" s="45">
        <v>21</v>
      </c>
      <c r="D84" s="100" t="str">
        <f>IF(ISNA(VLOOKUP($C84,List!$B$5:$L$64693,2,FALSE)),"",VLOOKUP($C84,List!$B$5:$L$64693,2,FALSE))</f>
        <v>Reti Käspri</v>
      </c>
      <c r="E84" s="132" t="str">
        <f>IF(ISNA(VLOOKUP($C84,List!$B$5:$L$64693,5,FALSE)),"",VLOOKUP($C84,List!$B$5:$L$64693,5,FALSE))</f>
        <v>Flicka</v>
      </c>
      <c r="F84" s="113" t="str">
        <f>IF(ISNA(VLOOKUP($C84,List!$B$5:$M$64693,12,FALSE)),"",VLOOKUP($C84,List!$B$5:$M$64693,12,FALSE))</f>
        <v>A1 S</v>
      </c>
      <c r="G84" s="104"/>
      <c r="H84" s="171">
        <f>IF(ISNA(VLOOKUP($C84,Team_Open!$A$1:$S$64708,5,FALSE)),"",VLOOKUP($C84,Team_Open!$A$1:$S$64708,5,FALSE))</f>
        <v>0</v>
      </c>
      <c r="I84" s="172">
        <f>IF(ISNA(VLOOKUP($C84,Team_Open!$A$1:$S$64708,9,FALSE)),"",VLOOKUP($C84,Team_Open!$A$1:$S$64708,9,FALSE))</f>
        <v>100</v>
      </c>
      <c r="J84" s="227">
        <f>H85+H86+H87</f>
        <v>0</v>
      </c>
      <c r="K84" s="227">
        <f>I85+I86+I87</f>
        <v>300</v>
      </c>
      <c r="L84" s="230"/>
      <c r="M84" s="199">
        <f>IF(ISNA(VLOOKUP($C84,Team_Open!$A$1:$S$64708,12,FALSE)),"",VLOOKUP($C84,Team_Open!$A$1:$S$64708,12,FALSE))</f>
        <v>0</v>
      </c>
      <c r="N84" s="197">
        <f>IF(ISNA(VLOOKUP($C84,Team_Open!$A$1:$S$64708,16,FALSE)),"",VLOOKUP($C84,Team_Open!$A$1:$S$64708,16,FALSE))</f>
        <v>100</v>
      </c>
      <c r="O84" s="218">
        <f>M85+M86+M87</f>
        <v>37.74</v>
      </c>
      <c r="P84" s="218">
        <f>N85+N86+N87</f>
        <v>215</v>
      </c>
      <c r="Q84" s="221">
        <v>20</v>
      </c>
      <c r="R84" s="268">
        <f>H85+H86+H87+M85+M86+M87</f>
        <v>37.74</v>
      </c>
      <c r="S84" s="265">
        <f>I85+I86+I87+N85+N86+N87</f>
        <v>515</v>
      </c>
      <c r="T84" s="262">
        <v>22</v>
      </c>
    </row>
    <row r="85" spans="1:20" ht="14.25" customHeight="1">
      <c r="A85" s="241"/>
      <c r="B85" s="238"/>
      <c r="C85" s="46">
        <v>23</v>
      </c>
      <c r="D85" s="53" t="str">
        <f>IF(ISNA(VLOOKUP($C85,List!$B$5:$L$64693,2,FALSE)),"",VLOOKUP($C85,List!$B$5:$L$64693,2,FALSE))</f>
        <v>Natali Happonen</v>
      </c>
      <c r="E85" s="136" t="str">
        <f>IF(ISNA(VLOOKUP($C85,List!$B$5:$L$64693,5,FALSE)),"",VLOOKUP($C85,List!$B$5:$L$64693,5,FALSE))</f>
        <v>Endy</v>
      </c>
      <c r="F85" s="113" t="str">
        <f>IF(ISNA(VLOOKUP($C85,List!$B$5:$M$64693,12,FALSE)),"",VLOOKUP($C85,List!$B$5:$M$64693,12,FALSE))</f>
        <v>A1 S</v>
      </c>
      <c r="G85" s="105"/>
      <c r="H85" s="109">
        <f>IF(ISNA(VLOOKUP($C85,Team_Open!$A$1:$S$64708,5,FALSE)),"",VLOOKUP($C85,Team_Open!$A$1:$S$64708,5,FALSE))</f>
        <v>0</v>
      </c>
      <c r="I85" s="173">
        <f>IF(ISNA(VLOOKUP($C85,Team_Open!$A$1:$S$64708,9,FALSE)),"",VLOOKUP($C85,Team_Open!$A$1:$S$64708,9,FALSE))</f>
        <v>100</v>
      </c>
      <c r="J85" s="228"/>
      <c r="K85" s="228"/>
      <c r="L85" s="231"/>
      <c r="M85" s="198">
        <f>IF(ISNA(VLOOKUP($C85,Team_Open!$A$1:$S$64708,12,FALSE)),"",VLOOKUP($C85,Team_Open!$A$1:$S$64708,12,FALSE))</f>
        <v>0</v>
      </c>
      <c r="N85" s="189">
        <f>IF(ISNA(VLOOKUP($C85,Team_Open!$A$1:$S$64708,16,FALSE)),"",VLOOKUP($C85,Team_Open!$A$1:$S$64708,16,FALSE))</f>
        <v>100</v>
      </c>
      <c r="O85" s="219"/>
      <c r="P85" s="219"/>
      <c r="Q85" s="222"/>
      <c r="R85" s="269"/>
      <c r="S85" s="266"/>
      <c r="T85" s="263"/>
    </row>
    <row r="86" spans="1:20" ht="14.25" customHeight="1">
      <c r="A86" s="241"/>
      <c r="B86" s="238"/>
      <c r="C86" s="46">
        <v>45</v>
      </c>
      <c r="D86" s="53" t="str">
        <f>IF(ISNA(VLOOKUP($C86,List!$B$5:$L$64693,2,FALSE)),"",VLOOKUP($C86,List!$B$5:$L$64693,2,FALSE))</f>
        <v>Stefi Praakli</v>
      </c>
      <c r="E86" s="136" t="str">
        <f>IF(ISNA(VLOOKUP($C86,List!$B$5:$L$64693,5,FALSE)),"",VLOOKUP($C86,List!$B$5:$L$64693,5,FALSE))</f>
        <v>Ettie</v>
      </c>
      <c r="F86" s="113" t="str">
        <f>IF(ISNA(VLOOKUP($C86,List!$B$5:$M$64693,12,FALSE)),"",VLOOKUP($C86,List!$B$5:$M$64693,12,FALSE))</f>
        <v>A2 L</v>
      </c>
      <c r="G86" s="105"/>
      <c r="H86" s="109">
        <f>IF(ISNA(VLOOKUP($C86,Team_Open!$A$1:$S$64708,5,FALSE)),"",VLOOKUP($C86,Team_Open!$A$1:$S$64708,5,FALSE))</f>
        <v>0</v>
      </c>
      <c r="I86" s="173">
        <f>IF(ISNA(VLOOKUP($C86,Team_Open!$A$1:$S$64708,9,FALSE)),"",VLOOKUP($C86,Team_Open!$A$1:$S$64708,9,FALSE))</f>
        <v>100</v>
      </c>
      <c r="J86" s="228"/>
      <c r="K86" s="228"/>
      <c r="L86" s="231"/>
      <c r="M86" s="198">
        <f>IF(ISNA(VLOOKUP($C86,Team_Open!$A$1:$S$64708,12,FALSE)),"",VLOOKUP($C86,Team_Open!$A$1:$S$64708,12,FALSE))</f>
        <v>37.74</v>
      </c>
      <c r="N86" s="189">
        <f>IF(ISNA(VLOOKUP($C86,Team_Open!$A$1:$S$64708,16,FALSE)),"",VLOOKUP($C86,Team_Open!$A$1:$S$64708,16,FALSE))</f>
        <v>15</v>
      </c>
      <c r="O86" s="219"/>
      <c r="P86" s="219"/>
      <c r="Q86" s="222"/>
      <c r="R86" s="269"/>
      <c r="S86" s="266"/>
      <c r="T86" s="263"/>
    </row>
    <row r="87" spans="1:20" ht="14.25" customHeight="1">
      <c r="A87" s="242"/>
      <c r="B87" s="239"/>
      <c r="C87" s="47">
        <v>70</v>
      </c>
      <c r="D87" s="54" t="str">
        <f>IF(ISNA(VLOOKUP($C87,List!$B$5:$L$64693,2,FALSE)),"",VLOOKUP($C87,List!$B$5:$L$64693,2,FALSE))</f>
        <v>Natali Happonen</v>
      </c>
      <c r="E87" s="137" t="str">
        <f>IF(ISNA(VLOOKUP($C87,List!$B$5:$L$64693,5,FALSE)),"",VLOOKUP($C87,List!$B$5:$L$64693,5,FALSE))</f>
        <v>Olli</v>
      </c>
      <c r="F87" s="113" t="str">
        <f>IF(ISNA(VLOOKUP($C87,List!$B$5:$M$64693,12,FALSE)),"",VLOOKUP($C87,List!$B$5:$M$64693,12,FALSE))</f>
        <v>A3 S</v>
      </c>
      <c r="G87" s="106"/>
      <c r="H87" s="110">
        <f>IF(ISNA(VLOOKUP($C87,Team_Open!$A$1:$S$64708,5,FALSE)),"",VLOOKUP($C87,Team_Open!$A$1:$S$64708,5,FALSE))</f>
        <v>0</v>
      </c>
      <c r="I87" s="173">
        <f>IF(ISNA(VLOOKUP($C87,Team_Open!$A$1:$S$64708,9,FALSE)),"",VLOOKUP($C87,Team_Open!$A$1:$S$64708,9,FALSE))</f>
        <v>100</v>
      </c>
      <c r="J87" s="229"/>
      <c r="K87" s="229"/>
      <c r="L87" s="232"/>
      <c r="M87" s="198">
        <f>IF(ISNA(VLOOKUP($C87,Team_Open!$A$1:$S$64708,12,FALSE)),"",VLOOKUP($C87,Team_Open!$A$1:$S$64708,12,FALSE))</f>
        <v>0</v>
      </c>
      <c r="N87" s="189">
        <f>IF(ISNA(VLOOKUP($C87,Team_Open!$A$1:$S$64708,16,FALSE)),"",VLOOKUP($C87,Team_Open!$A$1:$S$64708,16,FALSE))</f>
        <v>100</v>
      </c>
      <c r="O87" s="220"/>
      <c r="P87" s="220"/>
      <c r="Q87" s="223"/>
      <c r="R87" s="270"/>
      <c r="S87" s="267"/>
      <c r="T87" s="264"/>
    </row>
    <row r="88" spans="1:20" ht="14.25" customHeight="1">
      <c r="A88" s="240">
        <v>21</v>
      </c>
      <c r="B88" s="237" t="s">
        <v>395</v>
      </c>
      <c r="C88" s="45">
        <v>41</v>
      </c>
      <c r="D88" s="100" t="str">
        <f>IF(ISNA(VLOOKUP($C88,List!$B$5:$L$64693,2,FALSE)),"",VLOOKUP($C88,List!$B$5:$L$64693,2,FALSE))</f>
        <v>Gintare Guzeviciute</v>
      </c>
      <c r="E88" s="132" t="str">
        <f>IF(ISNA(VLOOKUP($C88,List!$B$5:$L$64693,5,FALSE)),"",VLOOKUP($C88,List!$B$5:$L$64693,5,FALSE))</f>
        <v>Gaza</v>
      </c>
      <c r="F88" s="113" t="str">
        <f>IF(ISNA(VLOOKUP($C88,List!$B$5:$M$64693,12,FALSE)),"",VLOOKUP($C88,List!$B$5:$M$64693,12,FALSE))</f>
        <v>A2 L</v>
      </c>
      <c r="G88" s="104"/>
      <c r="H88" s="171">
        <f>IF(ISNA(VLOOKUP($C88,Team_Open!$A$1:$S$64708,5,FALSE)),"",VLOOKUP($C88,Team_Open!$A$1:$S$64708,5,FALSE))</f>
        <v>0</v>
      </c>
      <c r="I88" s="172">
        <f>IF(ISNA(VLOOKUP($C88,Team_Open!$A$1:$S$64708,9,FALSE)),"",VLOOKUP($C88,Team_Open!$A$1:$S$64708,9,FALSE))</f>
        <v>100</v>
      </c>
      <c r="J88" s="227">
        <f>H89+H90+H91</f>
        <v>40.9</v>
      </c>
      <c r="K88" s="227">
        <f>I89+I90+I91</f>
        <v>200</v>
      </c>
      <c r="L88" s="230">
        <v>20</v>
      </c>
      <c r="M88" s="199">
        <f>IF(ISNA(VLOOKUP($C88,Team_Open!$A$1:$S$64708,12,FALSE)),"",VLOOKUP($C88,Team_Open!$A$1:$S$64708,12,FALSE))</f>
        <v>0</v>
      </c>
      <c r="N88" s="197">
        <f>IF(ISNA(VLOOKUP($C88,Team_Open!$A$1:$S$64708,16,FALSE)),"",VLOOKUP($C88,Team_Open!$A$1:$S$64708,16,FALSE))</f>
        <v>100</v>
      </c>
      <c r="O88" s="218">
        <f>M89+M90+M91</f>
        <v>79.38</v>
      </c>
      <c r="P88" s="218">
        <f>N89+N90+N91</f>
        <v>115</v>
      </c>
      <c r="Q88" s="221">
        <v>18</v>
      </c>
      <c r="R88" s="268">
        <f>H91+H90+H89+M89+M90+M91</f>
        <v>120.28</v>
      </c>
      <c r="S88" s="265">
        <f>I91+I90+I89+N89+N90+N91</f>
        <v>315</v>
      </c>
      <c r="T88" s="262">
        <v>19</v>
      </c>
    </row>
    <row r="89" spans="1:20" ht="14.25" customHeight="1">
      <c r="A89" s="241"/>
      <c r="B89" s="238"/>
      <c r="C89" s="46">
        <v>42</v>
      </c>
      <c r="D89" s="53" t="str">
        <f>IF(ISNA(VLOOKUP($C89,List!$B$5:$L$64693,2,FALSE)),"",VLOOKUP($C89,List!$B$5:$L$64693,2,FALSE))</f>
        <v>Rimvydas Ciesiunas</v>
      </c>
      <c r="E89" s="136" t="str">
        <f>IF(ISNA(VLOOKUP($C89,List!$B$5:$L$64693,5,FALSE)),"",VLOOKUP($C89,List!$B$5:$L$64693,5,FALSE))</f>
        <v>Hero</v>
      </c>
      <c r="F89" s="113" t="str">
        <f>IF(ISNA(VLOOKUP($C89,List!$B$5:$M$64693,12,FALSE)),"",VLOOKUP($C89,List!$B$5:$M$64693,12,FALSE))</f>
        <v>A2 L</v>
      </c>
      <c r="G89" s="105"/>
      <c r="H89" s="109">
        <f>IF(ISNA(VLOOKUP($C89,Team_Open!$A$1:$S$64708,5,FALSE)),"",VLOOKUP($C89,Team_Open!$A$1:$S$64708,5,FALSE))</f>
        <v>0</v>
      </c>
      <c r="I89" s="173">
        <f>IF(ISNA(VLOOKUP($C89,Team_Open!$A$1:$S$64708,9,FALSE)),"",VLOOKUP($C89,Team_Open!$A$1:$S$64708,9,FALSE))</f>
        <v>100</v>
      </c>
      <c r="J89" s="228"/>
      <c r="K89" s="228"/>
      <c r="L89" s="231"/>
      <c r="M89" s="198">
        <f>IF(ISNA(VLOOKUP($C89,Team_Open!$A$1:$S$64708,12,FALSE)),"",VLOOKUP($C89,Team_Open!$A$1:$S$64708,12,FALSE))</f>
        <v>0</v>
      </c>
      <c r="N89" s="189">
        <f>IF(ISNA(VLOOKUP($C89,Team_Open!$A$1:$S$64708,16,FALSE)),"",VLOOKUP($C89,Team_Open!$A$1:$S$64708,16,FALSE))</f>
        <v>100</v>
      </c>
      <c r="O89" s="219"/>
      <c r="P89" s="219"/>
      <c r="Q89" s="222"/>
      <c r="R89" s="269"/>
      <c r="S89" s="266"/>
      <c r="T89" s="263"/>
    </row>
    <row r="90" spans="1:20" ht="14.25" customHeight="1">
      <c r="A90" s="241"/>
      <c r="B90" s="238"/>
      <c r="C90" s="46">
        <v>48</v>
      </c>
      <c r="D90" s="53" t="str">
        <f>IF(ISNA(VLOOKUP($C90,List!$B$5:$L$64693,2,FALSE)),"",VLOOKUP($C90,List!$B$5:$L$64693,2,FALSE))</f>
        <v>Daiva Vadisiute</v>
      </c>
      <c r="E90" s="136" t="str">
        <f>IF(ISNA(VLOOKUP($C90,List!$B$5:$L$64693,5,FALSE)),"",VLOOKUP($C90,List!$B$5:$L$64693,5,FALSE))</f>
        <v>Udo</v>
      </c>
      <c r="F90" s="113" t="str">
        <f>IF(ISNA(VLOOKUP($C90,List!$B$5:$M$64693,12,FALSE)),"",VLOOKUP($C90,List!$B$5:$M$64693,12,FALSE))</f>
        <v>A2 L</v>
      </c>
      <c r="G90" s="105"/>
      <c r="H90" s="109">
        <f>IF(ISNA(VLOOKUP($C90,Team_Open!$A$1:$S$64708,5,FALSE)),"",VLOOKUP($C90,Team_Open!$A$1:$S$64708,5,FALSE))</f>
        <v>0</v>
      </c>
      <c r="I90" s="173">
        <f>IF(ISNA(VLOOKUP($C90,Team_Open!$A$1:$S$64708,9,FALSE)),"",VLOOKUP($C90,Team_Open!$A$1:$S$64708,9,FALSE))</f>
        <v>100</v>
      </c>
      <c r="J90" s="228"/>
      <c r="K90" s="228"/>
      <c r="L90" s="231"/>
      <c r="M90" s="198">
        <f>IF(ISNA(VLOOKUP($C90,Team_Open!$A$1:$S$64708,12,FALSE)),"",VLOOKUP($C90,Team_Open!$A$1:$S$64708,12,FALSE))</f>
        <v>41.19</v>
      </c>
      <c r="N90" s="189">
        <f>IF(ISNA(VLOOKUP($C90,Team_Open!$A$1:$S$64708,16,FALSE)),"",VLOOKUP($C90,Team_Open!$A$1:$S$64708,16,FALSE))</f>
        <v>15</v>
      </c>
      <c r="O90" s="219"/>
      <c r="P90" s="219"/>
      <c r="Q90" s="222"/>
      <c r="R90" s="269"/>
      <c r="S90" s="266"/>
      <c r="T90" s="263"/>
    </row>
    <row r="91" spans="1:20" ht="14.25" customHeight="1">
      <c r="A91" s="242"/>
      <c r="B91" s="239"/>
      <c r="C91" s="47">
        <v>67</v>
      </c>
      <c r="D91" s="54" t="str">
        <f>IF(ISNA(VLOOKUP($C91,List!$B$5:$L$64693,2,FALSE)),"",VLOOKUP($C91,List!$B$5:$L$64693,2,FALSE))</f>
        <v>Laima Statutaite</v>
      </c>
      <c r="E91" s="137" t="str">
        <f>IF(ISNA(VLOOKUP($C91,List!$B$5:$L$64693,5,FALSE)),"",VLOOKUP($C91,List!$B$5:$L$64693,5,FALSE))</f>
        <v>Meta</v>
      </c>
      <c r="F91" s="113" t="str">
        <f>IF(ISNA(VLOOKUP($C91,List!$B$5:$M$64693,12,FALSE)),"",VLOOKUP($C91,List!$B$5:$M$64693,12,FALSE))</f>
        <v>A3 S</v>
      </c>
      <c r="G91" s="107"/>
      <c r="H91" s="111">
        <f>IF(ISNA(VLOOKUP($C91,Team_Open!$A$1:$S$64708,5,FALSE)),"",VLOOKUP($C91,Team_Open!$A$1:$S$64708,5,FALSE))</f>
        <v>40.9</v>
      </c>
      <c r="I91" s="173">
        <f>IF(ISNA(VLOOKUP($C91,Team_Open!$A$1:$S$64708,9,FALSE)),"",VLOOKUP($C91,Team_Open!$A$1:$S$64708,9,FALSE))</f>
        <v>0</v>
      </c>
      <c r="J91" s="229"/>
      <c r="K91" s="229"/>
      <c r="L91" s="232"/>
      <c r="M91" s="198">
        <f>IF(ISNA(VLOOKUP($C91,Team_Open!$A$1:$S$64708,12,FALSE)),"",VLOOKUP($C91,Team_Open!$A$1:$S$64708,12,FALSE))</f>
        <v>38.19</v>
      </c>
      <c r="N91" s="189">
        <f>IF(ISNA(VLOOKUP($C91,Team_Open!$A$1:$S$64708,16,FALSE)),"",VLOOKUP($C91,Team_Open!$A$1:$S$64708,16,FALSE))</f>
        <v>0</v>
      </c>
      <c r="O91" s="220"/>
      <c r="P91" s="220"/>
      <c r="Q91" s="223"/>
      <c r="R91" s="270"/>
      <c r="S91" s="267"/>
      <c r="T91" s="264"/>
    </row>
    <row r="92" spans="1:20" ht="14.25" customHeight="1">
      <c r="A92" s="240">
        <v>22</v>
      </c>
      <c r="B92" s="237" t="s">
        <v>382</v>
      </c>
      <c r="C92" s="45">
        <v>56</v>
      </c>
      <c r="D92" s="100" t="str">
        <f>IF(ISNA(VLOOKUP($C92,List!$B$5:$L$64693,2,FALSE)),"",VLOOKUP($C92,List!$B$5:$L$64693,2,FALSE))</f>
        <v>Liivika Pärg</v>
      </c>
      <c r="E92" s="132" t="str">
        <f>IF(ISNA(VLOOKUP($C92,List!$B$5:$L$64693,5,FALSE)),"",VLOOKUP($C92,List!$B$5:$L$64693,5,FALSE))</f>
        <v>Mirka</v>
      </c>
      <c r="F92" s="113" t="str">
        <f>IF(ISNA(VLOOKUP($C92,List!$B$5:$M$64693,12,FALSE)),"",VLOOKUP($C92,List!$B$5:$M$64693,12,FALSE))</f>
        <v>A3 S</v>
      </c>
      <c r="G92" s="104"/>
      <c r="H92" s="108">
        <f>IF(ISNA(VLOOKUP($C92,Team_Open!$A$1:$S$64708,5,FALSE)),"",VLOOKUP($C92,Team_Open!$A$1:$S$64708,5,FALSE))</f>
        <v>38.84</v>
      </c>
      <c r="I92" s="173">
        <f>IF(ISNA(VLOOKUP($C92,Team_Open!$A$1:$S$64708,9,FALSE)),"",VLOOKUP($C92,Team_Open!$A$1:$S$64708,9,FALSE))</f>
        <v>0</v>
      </c>
      <c r="J92" s="227">
        <f>H92+H94+H95</f>
        <v>81.24000000000001</v>
      </c>
      <c r="K92" s="227">
        <f>I92+I94+I95</f>
        <v>115</v>
      </c>
      <c r="L92" s="230">
        <v>16</v>
      </c>
      <c r="M92" s="198">
        <f>IF(ISNA(VLOOKUP($C92,Team_Open!$A$1:$S$64708,12,FALSE)),"",VLOOKUP($C92,Team_Open!$A$1:$S$64708,12,FALSE))</f>
        <v>36.5</v>
      </c>
      <c r="N92" s="189">
        <f>IF(ISNA(VLOOKUP($C92,Team_Open!$A$1:$S$64708,16,FALSE)),"",VLOOKUP($C92,Team_Open!$A$1:$S$64708,16,FALSE))</f>
        <v>0</v>
      </c>
      <c r="O92" s="218">
        <f>M92+M93+M95</f>
        <v>84.06</v>
      </c>
      <c r="P92" s="218">
        <f>N92+N93+N95</f>
        <v>112.56</v>
      </c>
      <c r="Q92" s="221">
        <v>17</v>
      </c>
      <c r="R92" s="268">
        <f>H92+H95+H94+M92+M93+M95</f>
        <v>165.3</v>
      </c>
      <c r="S92" s="265">
        <f>I92+I95+I94+N92+N93+N95</f>
        <v>227.56</v>
      </c>
      <c r="T92" s="262">
        <v>16</v>
      </c>
    </row>
    <row r="93" spans="1:20" ht="14.25" customHeight="1">
      <c r="A93" s="241"/>
      <c r="B93" s="238"/>
      <c r="C93" s="46">
        <v>72</v>
      </c>
      <c r="D93" s="53" t="str">
        <f>IF(ISNA(VLOOKUP($C93,List!$B$5:$L$64693,2,FALSE)),"",VLOOKUP($C93,List!$B$5:$L$64693,2,FALSE))</f>
        <v>Indrek Tirmaste</v>
      </c>
      <c r="E93" s="136" t="str">
        <f>IF(ISNA(VLOOKUP($C93,List!$B$5:$L$64693,5,FALSE)),"",VLOOKUP($C93,List!$B$5:$L$64693,5,FALSE))</f>
        <v>Gamma</v>
      </c>
      <c r="F93" s="113" t="str">
        <f>IF(ISNA(VLOOKUP($C93,List!$B$5:$M$64693,12,FALSE)),"",VLOOKUP($C93,List!$B$5:$M$64693,12,FALSE))</f>
        <v>A3 S</v>
      </c>
      <c r="G93" s="105"/>
      <c r="H93" s="175">
        <f>IF(ISNA(VLOOKUP($C93,Team_Open!$A$1:$S$64708,5,FALSE)),"",VLOOKUP($C93,Team_Open!$A$1:$S$64708,5,FALSE))</f>
        <v>0</v>
      </c>
      <c r="I93" s="172">
        <f>IF(ISNA(VLOOKUP($C93,Team_Open!$A$1:$S$64708,9,FALSE)),"",VLOOKUP($C93,Team_Open!$A$1:$S$64708,9,FALSE))</f>
        <v>100</v>
      </c>
      <c r="J93" s="228"/>
      <c r="K93" s="228"/>
      <c r="L93" s="231"/>
      <c r="M93" s="198">
        <f>IF(ISNA(VLOOKUP($C93,Team_Open!$A$1:$S$64708,12,FALSE)),"",VLOOKUP($C93,Team_Open!$A$1:$S$64708,12,FALSE))</f>
        <v>47.56</v>
      </c>
      <c r="N93" s="189">
        <f>IF(ISNA(VLOOKUP($C93,Team_Open!$A$1:$S$64708,16,FALSE)),"",VLOOKUP($C93,Team_Open!$A$1:$S$64708,16,FALSE))</f>
        <v>12.560000000000002</v>
      </c>
      <c r="O93" s="219"/>
      <c r="P93" s="219"/>
      <c r="Q93" s="222"/>
      <c r="R93" s="269"/>
      <c r="S93" s="266"/>
      <c r="T93" s="263"/>
    </row>
    <row r="94" spans="1:20" ht="14.25" customHeight="1">
      <c r="A94" s="241"/>
      <c r="B94" s="238"/>
      <c r="C94" s="46">
        <v>79</v>
      </c>
      <c r="D94" s="53" t="str">
        <f>IF(ISNA(VLOOKUP($C94,List!$B$5:$L$64693,2,FALSE)),"",VLOOKUP($C94,List!$B$5:$L$64693,2,FALSE))</f>
        <v>Kaisa Tsäro</v>
      </c>
      <c r="E94" s="136" t="str">
        <f>IF(ISNA(VLOOKUP($C94,List!$B$5:$L$64693,5,FALSE)),"",VLOOKUP($C94,List!$B$5:$L$64693,5,FALSE))</f>
        <v>Lizzi</v>
      </c>
      <c r="F94" s="113" t="str">
        <f>IF(ISNA(VLOOKUP($C94,List!$B$5:$M$64693,12,FALSE)),"",VLOOKUP($C94,List!$B$5:$M$64693,12,FALSE))</f>
        <v>A3 M</v>
      </c>
      <c r="G94" s="105"/>
      <c r="H94" s="109">
        <f>IF(ISNA(VLOOKUP($C94,Team_Open!$A$1:$S$64708,5,FALSE)),"",VLOOKUP($C94,Team_Open!$A$1:$S$64708,5,FALSE))</f>
        <v>0</v>
      </c>
      <c r="I94" s="173">
        <f>IF(ISNA(VLOOKUP($C94,Team_Open!$A$1:$S$64708,9,FALSE)),"",VLOOKUP($C94,Team_Open!$A$1:$S$64708,9,FALSE))</f>
        <v>100</v>
      </c>
      <c r="J94" s="228"/>
      <c r="K94" s="228"/>
      <c r="L94" s="231"/>
      <c r="M94" s="199">
        <f>IF(ISNA(VLOOKUP($C94,Team_Open!$A$1:$S$64708,12,FALSE)),"",VLOOKUP($C94,Team_Open!$A$1:$S$64708,12,FALSE))</f>
        <v>0</v>
      </c>
      <c r="N94" s="197">
        <f>IF(ISNA(VLOOKUP($C94,Team_Open!$A$1:$S$64708,16,FALSE)),"",VLOOKUP($C94,Team_Open!$A$1:$S$64708,16,FALSE))</f>
        <v>100</v>
      </c>
      <c r="O94" s="219"/>
      <c r="P94" s="219"/>
      <c r="Q94" s="222"/>
      <c r="R94" s="269"/>
      <c r="S94" s="266"/>
      <c r="T94" s="263"/>
    </row>
    <row r="95" spans="1:20" ht="14.25" customHeight="1">
      <c r="A95" s="242"/>
      <c r="B95" s="239"/>
      <c r="C95" s="47">
        <v>106</v>
      </c>
      <c r="D95" s="54" t="str">
        <f>IF(ISNA(VLOOKUP($C95,List!$B$5:$L$64693,2,FALSE)),"",VLOOKUP($C95,List!$B$5:$L$64693,2,FALSE))</f>
        <v>Keida Tirmaste</v>
      </c>
      <c r="E95" s="137" t="str">
        <f>IF(ISNA(VLOOKUP($C95,List!$B$5:$L$64693,5,FALSE)),"",VLOOKUP($C95,List!$B$5:$L$64693,5,FALSE))</f>
        <v>Ro</v>
      </c>
      <c r="F95" s="113" t="str">
        <f>IF(ISNA(VLOOKUP($C95,List!$B$5:$M$64693,12,FALSE)),"",VLOOKUP($C95,List!$B$5:$M$64693,12,FALSE))</f>
        <v>A3 L</v>
      </c>
      <c r="G95" s="107"/>
      <c r="H95" s="111">
        <f>IF(ISNA(VLOOKUP($C95,Team_Open!$A$1:$S$64708,5,FALSE)),"",VLOOKUP($C95,Team_Open!$A$1:$S$64708,5,FALSE))</f>
        <v>42.4</v>
      </c>
      <c r="I95" s="173">
        <f>IF(ISNA(VLOOKUP($C95,Team_Open!$A$1:$S$64708,9,FALSE)),"",VLOOKUP($C95,Team_Open!$A$1:$S$64708,9,FALSE))</f>
        <v>15</v>
      </c>
      <c r="J95" s="229"/>
      <c r="K95" s="229"/>
      <c r="L95" s="232"/>
      <c r="M95" s="198">
        <f>IF(ISNA(VLOOKUP($C95,Team_Open!$A$1:$S$64708,12,FALSE)),"",VLOOKUP($C95,Team_Open!$A$1:$S$64708,12,FALSE))</f>
        <v>0</v>
      </c>
      <c r="N95" s="189">
        <f>IF(ISNA(VLOOKUP($C95,Team_Open!$A$1:$S$64708,16,FALSE)),"",VLOOKUP($C95,Team_Open!$A$1:$S$64708,16,FALSE))</f>
        <v>100</v>
      </c>
      <c r="O95" s="220"/>
      <c r="P95" s="220"/>
      <c r="Q95" s="223"/>
      <c r="R95" s="270"/>
      <c r="S95" s="267"/>
      <c r="T95" s="264"/>
    </row>
    <row r="96" spans="1:20" ht="14.25" customHeight="1">
      <c r="A96" s="240">
        <v>23</v>
      </c>
      <c r="B96" s="237" t="s">
        <v>405</v>
      </c>
      <c r="C96" s="45">
        <v>17</v>
      </c>
      <c r="D96" s="100" t="str">
        <f>IF(ISNA(VLOOKUP($C96,List!$B$5:$L$64693,2,FALSE)),"",VLOOKUP($C96,List!$B$5:$L$64693,2,FALSE))</f>
        <v>Irina Ostrovskaja</v>
      </c>
      <c r="E96" s="132" t="str">
        <f>IF(ISNA(VLOOKUP($C96,List!$B$5:$L$64693,5,FALSE)),"",VLOOKUP($C96,List!$B$5:$L$64693,5,FALSE))</f>
        <v>Chess</v>
      </c>
      <c r="F96" s="113" t="str">
        <f>IF(ISNA(VLOOKUP($C96,List!$B$5:$M$64693,12,FALSE)),"",VLOOKUP($C96,List!$B$5:$M$64693,12,FALSE))</f>
        <v>A1 L</v>
      </c>
      <c r="G96" s="104"/>
      <c r="H96" s="108">
        <f>IF(ISNA(VLOOKUP($C96,Team_Open!$A$1:$S$64708,5,FALSE)),"",VLOOKUP($C96,Team_Open!$A$1:$S$64708,5,FALSE))</f>
        <v>0</v>
      </c>
      <c r="I96" s="173">
        <f>IF(ISNA(VLOOKUP($C96,Team_Open!$A$1:$S$64708,9,FALSE)),"",VLOOKUP($C96,Team_Open!$A$1:$S$64708,9,FALSE))</f>
        <v>100</v>
      </c>
      <c r="J96" s="227">
        <f>H96+H97+H99</f>
        <v>0</v>
      </c>
      <c r="K96" s="227">
        <f>I96+I97+I99</f>
        <v>300</v>
      </c>
      <c r="L96" s="230"/>
      <c r="M96" s="198">
        <f>IF(ISNA(VLOOKUP($C96,Team_Open!$A$1:$S$64708,12,FALSE)),"",VLOOKUP($C96,Team_Open!$A$1:$S$64708,12,FALSE))</f>
        <v>0</v>
      </c>
      <c r="N96" s="189">
        <f>IF(ISNA(VLOOKUP($C96,Team_Open!$A$1:$S$64708,16,FALSE)),"",VLOOKUP($C96,Team_Open!$A$1:$S$64708,16,FALSE))</f>
        <v>100</v>
      </c>
      <c r="O96" s="218">
        <f>M96+M97+M99</f>
        <v>0</v>
      </c>
      <c r="P96" s="218">
        <f>N96+N97+N99</f>
        <v>300</v>
      </c>
      <c r="Q96" s="221"/>
      <c r="R96" s="268">
        <f>H97+H96+H99+M96+M97+M99</f>
        <v>0</v>
      </c>
      <c r="S96" s="265">
        <f>I97+I96+I99+N96+N97+N99</f>
        <v>600</v>
      </c>
      <c r="T96" s="262">
        <v>23</v>
      </c>
    </row>
    <row r="97" spans="1:20" ht="14.25" customHeight="1">
      <c r="A97" s="241"/>
      <c r="B97" s="238"/>
      <c r="C97" s="46">
        <v>18</v>
      </c>
      <c r="D97" s="53" t="str">
        <f>IF(ISNA(VLOOKUP($C97,List!$B$5:$L$64693,2,FALSE)),"",VLOOKUP($C97,List!$B$5:$L$64693,2,FALSE))</f>
        <v>Tatjana Vanderflit</v>
      </c>
      <c r="E97" s="136" t="str">
        <f>IF(ISNA(VLOOKUP($C97,List!$B$5:$L$64693,5,FALSE)),"",VLOOKUP($C97,List!$B$5:$L$64693,5,FALSE))</f>
        <v>Flint</v>
      </c>
      <c r="F97" s="113" t="str">
        <f>IF(ISNA(VLOOKUP($C97,List!$B$5:$M$64693,12,FALSE)),"",VLOOKUP($C97,List!$B$5:$M$64693,12,FALSE))</f>
        <v>A1 L</v>
      </c>
      <c r="G97" s="105"/>
      <c r="H97" s="109">
        <f>IF(ISNA(VLOOKUP($C97,Team_Open!$A$1:$S$64708,5,FALSE)),"",VLOOKUP($C97,Team_Open!$A$1:$S$64708,5,FALSE))</f>
        <v>0</v>
      </c>
      <c r="I97" s="173">
        <f>IF(ISNA(VLOOKUP($C97,Team_Open!$A$1:$S$64708,9,FALSE)),"",VLOOKUP($C97,Team_Open!$A$1:$S$64708,9,FALSE))</f>
        <v>100</v>
      </c>
      <c r="J97" s="228"/>
      <c r="K97" s="228"/>
      <c r="L97" s="231"/>
      <c r="M97" s="198">
        <f>IF(ISNA(VLOOKUP($C97,Team_Open!$A$1:$S$64708,12,FALSE)),"",VLOOKUP($C97,Team_Open!$A$1:$S$64708,12,FALSE))</f>
        <v>0</v>
      </c>
      <c r="N97" s="189">
        <f>IF(ISNA(VLOOKUP($C97,Team_Open!$A$1:$S$64708,16,FALSE)),"",VLOOKUP($C97,Team_Open!$A$1:$S$64708,16,FALSE))</f>
        <v>100</v>
      </c>
      <c r="O97" s="219"/>
      <c r="P97" s="219"/>
      <c r="Q97" s="222"/>
      <c r="R97" s="269"/>
      <c r="S97" s="266"/>
      <c r="T97" s="263"/>
    </row>
    <row r="98" spans="1:20" ht="14.25" customHeight="1">
      <c r="A98" s="241"/>
      <c r="B98" s="238"/>
      <c r="C98" s="46">
        <v>38</v>
      </c>
      <c r="D98" s="53" t="str">
        <f>IF(ISNA(VLOOKUP($C98,List!$B$5:$L$64693,2,FALSE)),"",VLOOKUP($C98,List!$B$5:$L$64693,2,FALSE))</f>
        <v>Ülli Saar</v>
      </c>
      <c r="E98" s="136" t="str">
        <f>IF(ISNA(VLOOKUP($C98,List!$B$5:$L$64693,5,FALSE)),"",VLOOKUP($C98,List!$B$5:$L$64693,5,FALSE))</f>
        <v>Kusti</v>
      </c>
      <c r="F98" s="113" t="str">
        <f>IF(ISNA(VLOOKUP($C98,List!$B$5:$M$64693,12,FALSE)),"",VLOOKUP($C98,List!$B$5:$M$64693,12,FALSE))</f>
        <v>A2 S</v>
      </c>
      <c r="G98" s="105"/>
      <c r="H98" s="175">
        <f>IF(ISNA(VLOOKUP($C98,Team_Open!$A$1:$S$64708,5,FALSE)),"",VLOOKUP($C98,Team_Open!$A$1:$S$64708,5,FALSE))</f>
        <v>0</v>
      </c>
      <c r="I98" s="172">
        <f>IF(ISNA(VLOOKUP($C98,Team_Open!$A$1:$S$64708,9,FALSE)),"",VLOOKUP($C98,Team_Open!$A$1:$S$64708,9,FALSE))</f>
        <v>100</v>
      </c>
      <c r="J98" s="228"/>
      <c r="K98" s="228"/>
      <c r="L98" s="231"/>
      <c r="M98" s="199">
        <f>IF(ISNA(VLOOKUP($C98,Team_Open!$A$1:$S$64708,12,FALSE)),"",VLOOKUP($C98,Team_Open!$A$1:$S$64708,12,FALSE))</f>
        <v>0</v>
      </c>
      <c r="N98" s="197">
        <f>IF(ISNA(VLOOKUP($C98,Team_Open!$A$1:$S$64708,16,FALSE)),"",VLOOKUP($C98,Team_Open!$A$1:$S$64708,16,FALSE))</f>
        <v>100</v>
      </c>
      <c r="O98" s="219"/>
      <c r="P98" s="219"/>
      <c r="Q98" s="222"/>
      <c r="R98" s="269"/>
      <c r="S98" s="266"/>
      <c r="T98" s="263"/>
    </row>
    <row r="99" spans="1:20" ht="14.25" customHeight="1" thickBot="1">
      <c r="A99" s="242"/>
      <c r="B99" s="239"/>
      <c r="C99" s="47">
        <v>100</v>
      </c>
      <c r="D99" s="54" t="str">
        <f>IF(ISNA(VLOOKUP($C99,List!$B$5:$L$64693,2,FALSE)),"",VLOOKUP($C99,List!$B$5:$L$64693,2,FALSE))</f>
        <v>Merike Rahnik</v>
      </c>
      <c r="E99" s="137" t="str">
        <f>IF(ISNA(VLOOKUP($C99,List!$B$5:$L$64693,5,FALSE)),"",VLOOKUP($C99,List!$B$5:$L$64693,5,FALSE))</f>
        <v>Doora</v>
      </c>
      <c r="F99" s="113" t="str">
        <f>IF(ISNA(VLOOKUP($C99,List!$B$5:$M$64693,12,FALSE)),"",VLOOKUP($C99,List!$B$5:$M$64693,12,FALSE))</f>
        <v>A3 L</v>
      </c>
      <c r="G99" s="106"/>
      <c r="H99" s="110">
        <f>IF(ISNA(VLOOKUP($C99,Team_Open!$A$1:$S$64708,5,FALSE)),"",VLOOKUP($C99,Team_Open!$A$1:$S$64708,5,FALSE))</f>
        <v>0</v>
      </c>
      <c r="I99" s="173">
        <f>IF(ISNA(VLOOKUP($C99,Team_Open!$A$1:$S$64708,9,FALSE)),"",VLOOKUP($C99,Team_Open!$A$1:$S$64708,9,FALSE))</f>
        <v>100</v>
      </c>
      <c r="J99" s="233"/>
      <c r="K99" s="233"/>
      <c r="L99" s="231"/>
      <c r="M99" s="198">
        <f>IF(ISNA(VLOOKUP($C99,Team_Open!$A$1:$S$64708,12,FALSE)),"",VLOOKUP($C99,Team_Open!$A$1:$S$64708,12,FALSE))</f>
        <v>0</v>
      </c>
      <c r="N99" s="189">
        <f>IF(ISNA(VLOOKUP($C99,Team_Open!$A$1:$S$64708,16,FALSE)),"",VLOOKUP($C99,Team_Open!$A$1:$S$64708,16,FALSE))</f>
        <v>100</v>
      </c>
      <c r="O99" s="219"/>
      <c r="P99" s="219"/>
      <c r="Q99" s="222"/>
      <c r="R99" s="270"/>
      <c r="S99" s="267"/>
      <c r="T99" s="264"/>
    </row>
    <row r="100" spans="6:8" ht="12.75">
      <c r="F100" s="2"/>
      <c r="G100" s="2"/>
      <c r="H100" s="2"/>
    </row>
    <row r="101" spans="6:8" ht="12.75">
      <c r="F101" s="2"/>
      <c r="G101" s="2"/>
      <c r="H101" s="2"/>
    </row>
    <row r="102" spans="6:8" ht="12.75">
      <c r="F102" s="2"/>
      <c r="G102" s="2"/>
      <c r="H102" s="2"/>
    </row>
    <row r="103" spans="6:8" ht="12.75">
      <c r="F103" s="2"/>
      <c r="G103" s="2"/>
      <c r="H103" s="2"/>
    </row>
    <row r="104" spans="6:8" ht="12.75">
      <c r="F104" s="2"/>
      <c r="G104" s="2"/>
      <c r="H104" s="2"/>
    </row>
    <row r="105" spans="6:8" ht="12.75">
      <c r="F105" s="2"/>
      <c r="G105" s="2"/>
      <c r="H105" s="2"/>
    </row>
    <row r="106" spans="6:8" ht="12.75">
      <c r="F106" s="2"/>
      <c r="G106" s="2"/>
      <c r="H106" s="2"/>
    </row>
    <row r="107" spans="6:8" ht="12.75">
      <c r="F107" s="2"/>
      <c r="G107" s="2"/>
      <c r="H107" s="2"/>
    </row>
    <row r="108" spans="6:8" ht="12.75">
      <c r="F108" s="2"/>
      <c r="G108" s="2"/>
      <c r="H108" s="2"/>
    </row>
    <row r="109" spans="6:8" ht="12.75">
      <c r="F109" s="2"/>
      <c r="G109" s="2"/>
      <c r="H109" s="2"/>
    </row>
    <row r="110" spans="6:8" ht="12.75">
      <c r="F110" s="2"/>
      <c r="G110" s="2"/>
      <c r="H110" s="2"/>
    </row>
    <row r="111" spans="6:8" ht="12.75">
      <c r="F111" s="2"/>
      <c r="G111" s="2"/>
      <c r="H111" s="2"/>
    </row>
    <row r="112" spans="6:8" ht="12.75">
      <c r="F112" s="2"/>
      <c r="G112" s="2"/>
      <c r="H112" s="2"/>
    </row>
    <row r="113" spans="6:8" ht="12.75">
      <c r="F113" s="2"/>
      <c r="G113" s="2"/>
      <c r="H113" s="2"/>
    </row>
    <row r="114" spans="6:8" ht="12.75">
      <c r="F114" s="2"/>
      <c r="G114" s="2"/>
      <c r="H114" s="2"/>
    </row>
    <row r="115" spans="6:8" ht="12.75">
      <c r="F115" s="2"/>
      <c r="G115" s="2"/>
      <c r="H115" s="2"/>
    </row>
    <row r="116" spans="6:8" ht="12.75">
      <c r="F116" s="2"/>
      <c r="G116" s="2"/>
      <c r="H116" s="2"/>
    </row>
    <row r="117" spans="6:8" ht="12.75">
      <c r="F117" s="2"/>
      <c r="G117" s="2"/>
      <c r="H117" s="2"/>
    </row>
    <row r="118" spans="6:8" ht="12.75">
      <c r="F118" s="2"/>
      <c r="G118" s="2"/>
      <c r="H118" s="2"/>
    </row>
    <row r="119" spans="6:8" ht="12.75">
      <c r="F119" s="2"/>
      <c r="G119" s="2"/>
      <c r="H119" s="2"/>
    </row>
    <row r="120" spans="6:8" ht="12.75">
      <c r="F120" s="2"/>
      <c r="G120" s="2"/>
      <c r="H120" s="2"/>
    </row>
    <row r="121" spans="6:8" ht="12.75">
      <c r="F121" s="2"/>
      <c r="G121" s="2"/>
      <c r="H121" s="2"/>
    </row>
    <row r="122" spans="6:8" ht="12.75">
      <c r="F122" s="2"/>
      <c r="G122" s="2"/>
      <c r="H122" s="2"/>
    </row>
    <row r="123" spans="6:8" ht="12.75">
      <c r="F123" s="2"/>
      <c r="G123" s="2"/>
      <c r="H123" s="2"/>
    </row>
    <row r="124" spans="6:8" ht="12.75">
      <c r="F124" s="2"/>
      <c r="G124" s="2"/>
      <c r="H124" s="2"/>
    </row>
    <row r="125" spans="6:8" ht="12.75">
      <c r="F125" s="2"/>
      <c r="G125" s="2"/>
      <c r="H125" s="2"/>
    </row>
    <row r="126" spans="6:8" ht="12.75">
      <c r="F126" s="2"/>
      <c r="G126" s="2"/>
      <c r="H126" s="2"/>
    </row>
    <row r="127" spans="6:8" ht="12.75">
      <c r="F127" s="2"/>
      <c r="G127" s="2"/>
      <c r="H127" s="2"/>
    </row>
    <row r="128" spans="6:8" ht="12.75">
      <c r="F128" s="2"/>
      <c r="G128" s="2"/>
      <c r="H128" s="2"/>
    </row>
    <row r="129" spans="6:8" ht="12.75">
      <c r="F129" s="2"/>
      <c r="G129" s="2"/>
      <c r="H129" s="2"/>
    </row>
    <row r="130" spans="6:8" ht="12.75">
      <c r="F130" s="2"/>
      <c r="G130" s="2"/>
      <c r="H130" s="2"/>
    </row>
    <row r="131" spans="6:8" ht="12.75">
      <c r="F131" s="2"/>
      <c r="G131" s="2"/>
      <c r="H131" s="2"/>
    </row>
    <row r="132" spans="6:8" ht="12.75">
      <c r="F132" s="2"/>
      <c r="G132" s="2"/>
      <c r="H132" s="2"/>
    </row>
    <row r="133" spans="6:8" ht="12.75">
      <c r="F133" s="2"/>
      <c r="G133" s="2"/>
      <c r="H133" s="2"/>
    </row>
    <row r="134" spans="6:8" ht="12.75">
      <c r="F134" s="2"/>
      <c r="G134" s="2"/>
      <c r="H134" s="2"/>
    </row>
    <row r="135" spans="6:8" ht="12.75">
      <c r="F135" s="2"/>
      <c r="G135" s="2"/>
      <c r="H135" s="2"/>
    </row>
    <row r="136" spans="6:8" ht="12.75">
      <c r="F136" s="2"/>
      <c r="G136" s="2"/>
      <c r="H136" s="2"/>
    </row>
    <row r="137" spans="6:8" ht="12.75">
      <c r="F137" s="2"/>
      <c r="G137" s="2"/>
      <c r="H137" s="2"/>
    </row>
    <row r="138" spans="6:8" ht="12.75">
      <c r="F138" s="2"/>
      <c r="G138" s="2"/>
      <c r="H138" s="2"/>
    </row>
    <row r="139" spans="6:8" ht="12.75">
      <c r="F139" s="2"/>
      <c r="G139" s="2"/>
      <c r="H139" s="2"/>
    </row>
    <row r="140" spans="6:8" ht="12.75">
      <c r="F140" s="2"/>
      <c r="G140" s="2"/>
      <c r="H140" s="2"/>
    </row>
    <row r="141" spans="6:8" ht="12.75">
      <c r="F141" s="2"/>
      <c r="G141" s="2"/>
      <c r="H141" s="2"/>
    </row>
    <row r="142" spans="6:8" ht="12.75">
      <c r="F142" s="2"/>
      <c r="G142" s="2"/>
      <c r="H142" s="2"/>
    </row>
    <row r="143" spans="6:8" ht="12.75">
      <c r="F143" s="2"/>
      <c r="G143" s="2"/>
      <c r="H143" s="2"/>
    </row>
    <row r="144" spans="6:8" ht="12.75">
      <c r="F144" s="2"/>
      <c r="G144" s="2"/>
      <c r="H144" s="2"/>
    </row>
    <row r="145" spans="6:8" ht="12.75">
      <c r="F145" s="2"/>
      <c r="G145" s="2"/>
      <c r="H145" s="2"/>
    </row>
    <row r="146" spans="6:8" ht="12.75">
      <c r="F146" s="2"/>
      <c r="G146" s="2"/>
      <c r="H146" s="2"/>
    </row>
    <row r="147" spans="6:8" ht="12.75">
      <c r="F147" s="2"/>
      <c r="G147" s="2"/>
      <c r="H147" s="2"/>
    </row>
    <row r="148" spans="6:8" ht="12.75">
      <c r="F148" s="2"/>
      <c r="G148" s="2"/>
      <c r="H148" s="2"/>
    </row>
    <row r="149" spans="6:8" ht="12.75">
      <c r="F149" s="2"/>
      <c r="G149" s="2"/>
      <c r="H149" s="2"/>
    </row>
    <row r="150" spans="6:8" ht="12.75">
      <c r="F150" s="2"/>
      <c r="G150" s="2"/>
      <c r="H150" s="2"/>
    </row>
    <row r="151" spans="6:8" ht="12.75">
      <c r="F151" s="2"/>
      <c r="G151" s="2"/>
      <c r="H151" s="2"/>
    </row>
    <row r="152" spans="6:8" ht="12.75">
      <c r="F152" s="2"/>
      <c r="G152" s="2"/>
      <c r="H152" s="2"/>
    </row>
    <row r="153" spans="6:8" ht="12.75">
      <c r="F153" s="2"/>
      <c r="G153" s="2"/>
      <c r="H153" s="2"/>
    </row>
    <row r="154" spans="6:8" ht="12.75">
      <c r="F154" s="2"/>
      <c r="G154" s="2"/>
      <c r="H154" s="2"/>
    </row>
    <row r="155" spans="6:8" ht="12.75">
      <c r="F155" s="2"/>
      <c r="G155" s="2"/>
      <c r="H155" s="2"/>
    </row>
    <row r="156" spans="6:8" ht="12.75">
      <c r="F156" s="2"/>
      <c r="G156" s="2"/>
      <c r="H156" s="2"/>
    </row>
    <row r="157" spans="6:8" ht="12.75">
      <c r="F157" s="2"/>
      <c r="G157" s="2"/>
      <c r="H157" s="2"/>
    </row>
    <row r="158" spans="6:8" ht="12.75">
      <c r="F158" s="2"/>
      <c r="G158" s="2"/>
      <c r="H158" s="2"/>
    </row>
    <row r="159" spans="6:8" ht="12.75">
      <c r="F159" s="2"/>
      <c r="G159" s="2"/>
      <c r="H159" s="2"/>
    </row>
    <row r="160" spans="6:8" ht="12.75">
      <c r="F160" s="2"/>
      <c r="G160" s="2"/>
      <c r="H160" s="2"/>
    </row>
    <row r="161" spans="6:8" ht="12.75">
      <c r="F161" s="2"/>
      <c r="G161" s="2"/>
      <c r="H161" s="2"/>
    </row>
  </sheetData>
  <sheetProtection sheet="1" objects="1" scenarios="1"/>
  <mergeCells count="271">
    <mergeCell ref="H3:I3"/>
    <mergeCell ref="M3:N3"/>
    <mergeCell ref="T92:T95"/>
    <mergeCell ref="R80:R83"/>
    <mergeCell ref="S80:S83"/>
    <mergeCell ref="T80:T83"/>
    <mergeCell ref="S64:S67"/>
    <mergeCell ref="T64:T67"/>
    <mergeCell ref="R68:R71"/>
    <mergeCell ref="S68:S71"/>
    <mergeCell ref="T68:T71"/>
    <mergeCell ref="R72:R75"/>
    <mergeCell ref="S72:S75"/>
    <mergeCell ref="T72:T75"/>
    <mergeCell ref="R76:R79"/>
    <mergeCell ref="S76:S79"/>
    <mergeCell ref="T76:T79"/>
    <mergeCell ref="T48:T51"/>
    <mergeCell ref="S52:S55"/>
    <mergeCell ref="R52:R55"/>
    <mergeCell ref="S88:S91"/>
    <mergeCell ref="T88:T91"/>
    <mergeCell ref="T52:T55"/>
    <mergeCell ref="S48:S51"/>
    <mergeCell ref="R48:R51"/>
    <mergeCell ref="S96:S99"/>
    <mergeCell ref="R96:R99"/>
    <mergeCell ref="R84:R87"/>
    <mergeCell ref="S84:S87"/>
    <mergeCell ref="T84:T87"/>
    <mergeCell ref="R88:R91"/>
    <mergeCell ref="T96:T99"/>
    <mergeCell ref="R92:R95"/>
    <mergeCell ref="S92:S95"/>
    <mergeCell ref="R56:R59"/>
    <mergeCell ref="S56:S59"/>
    <mergeCell ref="T56:T59"/>
    <mergeCell ref="R60:R63"/>
    <mergeCell ref="S60:S63"/>
    <mergeCell ref="T60:T63"/>
    <mergeCell ref="R64:R67"/>
    <mergeCell ref="T32:T35"/>
    <mergeCell ref="S36:S39"/>
    <mergeCell ref="R36:R39"/>
    <mergeCell ref="T36:T39"/>
    <mergeCell ref="S32:S35"/>
    <mergeCell ref="R32:R35"/>
    <mergeCell ref="T40:T43"/>
    <mergeCell ref="S44:S47"/>
    <mergeCell ref="R44:R47"/>
    <mergeCell ref="T44:T47"/>
    <mergeCell ref="S40:S43"/>
    <mergeCell ref="R40:R43"/>
    <mergeCell ref="S28:S31"/>
    <mergeCell ref="R28:R31"/>
    <mergeCell ref="T28:T31"/>
    <mergeCell ref="S24:S27"/>
    <mergeCell ref="R24:R27"/>
    <mergeCell ref="T4:T6"/>
    <mergeCell ref="D5:D6"/>
    <mergeCell ref="E5:E6"/>
    <mergeCell ref="F5:F6"/>
    <mergeCell ref="I4:I6"/>
    <mergeCell ref="N4:N6"/>
    <mergeCell ref="M4:M6"/>
    <mergeCell ref="H4:H6"/>
    <mergeCell ref="G4:G6"/>
    <mergeCell ref="T8:T11"/>
    <mergeCell ref="S12:S15"/>
    <mergeCell ref="R12:R15"/>
    <mergeCell ref="J8:J11"/>
    <mergeCell ref="K8:K11"/>
    <mergeCell ref="L8:L11"/>
    <mergeCell ref="K12:K15"/>
    <mergeCell ref="L12:L15"/>
    <mergeCell ref="J16:J19"/>
    <mergeCell ref="A16:A19"/>
    <mergeCell ref="B16:B19"/>
    <mergeCell ref="A20:A23"/>
    <mergeCell ref="B20:B23"/>
    <mergeCell ref="A24:A27"/>
    <mergeCell ref="B24:B27"/>
    <mergeCell ref="T24:T27"/>
    <mergeCell ref="A4:A6"/>
    <mergeCell ref="B4:B6"/>
    <mergeCell ref="C4:C6"/>
    <mergeCell ref="D4:F4"/>
    <mergeCell ref="A12:A15"/>
    <mergeCell ref="B12:B15"/>
    <mergeCell ref="T12:T15"/>
    <mergeCell ref="S8:S11"/>
    <mergeCell ref="R8:R11"/>
    <mergeCell ref="T16:T19"/>
    <mergeCell ref="S20:S23"/>
    <mergeCell ref="R20:R23"/>
    <mergeCell ref="T20:T23"/>
    <mergeCell ref="S16:S19"/>
    <mergeCell ref="R16:R19"/>
    <mergeCell ref="J12:J15"/>
    <mergeCell ref="R3:S3"/>
    <mergeCell ref="A88:A91"/>
    <mergeCell ref="B88:B91"/>
    <mergeCell ref="A92:A95"/>
    <mergeCell ref="B92:B95"/>
    <mergeCell ref="A76:A79"/>
    <mergeCell ref="B76:B79"/>
    <mergeCell ref="A80:A83"/>
    <mergeCell ref="B80:B83"/>
    <mergeCell ref="A84:A87"/>
    <mergeCell ref="B84:B87"/>
    <mergeCell ref="A64:A67"/>
    <mergeCell ref="B64:B67"/>
    <mergeCell ref="A68:A71"/>
    <mergeCell ref="B68:B71"/>
    <mergeCell ref="A72:A75"/>
    <mergeCell ref="B72:B75"/>
    <mergeCell ref="A56:A59"/>
    <mergeCell ref="B56:B59"/>
    <mergeCell ref="A28:A31"/>
    <mergeCell ref="B28:B31"/>
    <mergeCell ref="A8:A11"/>
    <mergeCell ref="B8:B11"/>
    <mergeCell ref="A52:A55"/>
    <mergeCell ref="B52:B55"/>
    <mergeCell ref="A60:A63"/>
    <mergeCell ref="B60:B63"/>
    <mergeCell ref="A40:A43"/>
    <mergeCell ref="B40:B43"/>
    <mergeCell ref="A96:A99"/>
    <mergeCell ref="B96:B99"/>
    <mergeCell ref="A32:A35"/>
    <mergeCell ref="B32:B35"/>
    <mergeCell ref="A36:A39"/>
    <mergeCell ref="B36:B39"/>
    <mergeCell ref="A44:A47"/>
    <mergeCell ref="B44:B47"/>
    <mergeCell ref="A48:A51"/>
    <mergeCell ref="B48:B51"/>
    <mergeCell ref="K16:K19"/>
    <mergeCell ref="L16:L19"/>
    <mergeCell ref="J20:J23"/>
    <mergeCell ref="K20:K23"/>
    <mergeCell ref="L20:L23"/>
    <mergeCell ref="J24:J27"/>
    <mergeCell ref="K24:K27"/>
    <mergeCell ref="L24:L27"/>
    <mergeCell ref="J28:J31"/>
    <mergeCell ref="K28:K31"/>
    <mergeCell ref="L28:L31"/>
    <mergeCell ref="J32:J35"/>
    <mergeCell ref="K32:K35"/>
    <mergeCell ref="L32:L35"/>
    <mergeCell ref="J36:J39"/>
    <mergeCell ref="K36:K39"/>
    <mergeCell ref="L36:L39"/>
    <mergeCell ref="J40:J43"/>
    <mergeCell ref="K40:K43"/>
    <mergeCell ref="L40:L43"/>
    <mergeCell ref="J44:J47"/>
    <mergeCell ref="K44:K47"/>
    <mergeCell ref="L44:L47"/>
    <mergeCell ref="J48:J51"/>
    <mergeCell ref="K48:K51"/>
    <mergeCell ref="L48:L51"/>
    <mergeCell ref="J52:J55"/>
    <mergeCell ref="K52:K55"/>
    <mergeCell ref="L52:L55"/>
    <mergeCell ref="J56:J59"/>
    <mergeCell ref="K56:K59"/>
    <mergeCell ref="L56:L59"/>
    <mergeCell ref="J60:J63"/>
    <mergeCell ref="K60:K63"/>
    <mergeCell ref="L60:L63"/>
    <mergeCell ref="J64:J67"/>
    <mergeCell ref="K64:K67"/>
    <mergeCell ref="L64:L67"/>
    <mergeCell ref="J68:J71"/>
    <mergeCell ref="K68:K71"/>
    <mergeCell ref="L68:L71"/>
    <mergeCell ref="J72:J75"/>
    <mergeCell ref="K72:K75"/>
    <mergeCell ref="L72:L75"/>
    <mergeCell ref="J76:J79"/>
    <mergeCell ref="K76:K79"/>
    <mergeCell ref="L76:L79"/>
    <mergeCell ref="J80:J83"/>
    <mergeCell ref="K80:K83"/>
    <mergeCell ref="L80:L83"/>
    <mergeCell ref="J84:J87"/>
    <mergeCell ref="K84:K87"/>
    <mergeCell ref="L84:L87"/>
    <mergeCell ref="J88:J91"/>
    <mergeCell ref="K88:K91"/>
    <mergeCell ref="L88:L91"/>
    <mergeCell ref="J92:J95"/>
    <mergeCell ref="K92:K95"/>
    <mergeCell ref="L92:L95"/>
    <mergeCell ref="J96:J99"/>
    <mergeCell ref="K96:K99"/>
    <mergeCell ref="L96:L99"/>
    <mergeCell ref="O96:O99"/>
    <mergeCell ref="P96:P99"/>
    <mergeCell ref="Q96:Q99"/>
    <mergeCell ref="O92:O95"/>
    <mergeCell ref="P92:P95"/>
    <mergeCell ref="Q92:Q95"/>
    <mergeCell ref="O88:O91"/>
    <mergeCell ref="P88:P91"/>
    <mergeCell ref="Q88:Q91"/>
    <mergeCell ref="O84:O87"/>
    <mergeCell ref="P84:P87"/>
    <mergeCell ref="Q84:Q87"/>
    <mergeCell ref="O80:O83"/>
    <mergeCell ref="P80:P83"/>
    <mergeCell ref="Q80:Q83"/>
    <mergeCell ref="O76:O79"/>
    <mergeCell ref="P76:P79"/>
    <mergeCell ref="Q76:Q79"/>
    <mergeCell ref="O72:O75"/>
    <mergeCell ref="P72:P75"/>
    <mergeCell ref="Q72:Q75"/>
    <mergeCell ref="O68:O71"/>
    <mergeCell ref="P68:P71"/>
    <mergeCell ref="Q68:Q71"/>
    <mergeCell ref="O64:O67"/>
    <mergeCell ref="P64:P67"/>
    <mergeCell ref="Q64:Q67"/>
    <mergeCell ref="O60:O63"/>
    <mergeCell ref="P60:P63"/>
    <mergeCell ref="Q60:Q63"/>
    <mergeCell ref="O56:O59"/>
    <mergeCell ref="P56:P59"/>
    <mergeCell ref="Q56:Q59"/>
    <mergeCell ref="O52:O55"/>
    <mergeCell ref="P52:P55"/>
    <mergeCell ref="Q52:Q55"/>
    <mergeCell ref="O48:O51"/>
    <mergeCell ref="P48:P51"/>
    <mergeCell ref="Q48:Q51"/>
    <mergeCell ref="O44:O47"/>
    <mergeCell ref="P44:P47"/>
    <mergeCell ref="Q44:Q47"/>
    <mergeCell ref="O40:O43"/>
    <mergeCell ref="P40:P43"/>
    <mergeCell ref="Q40:Q43"/>
    <mergeCell ref="O36:O39"/>
    <mergeCell ref="P36:P39"/>
    <mergeCell ref="Q36:Q39"/>
    <mergeCell ref="O32:O35"/>
    <mergeCell ref="P32:P35"/>
    <mergeCell ref="Q32:Q35"/>
    <mergeCell ref="O28:O31"/>
    <mergeCell ref="P28:P31"/>
    <mergeCell ref="Q28:Q31"/>
    <mergeCell ref="O24:O27"/>
    <mergeCell ref="P24:P27"/>
    <mergeCell ref="Q24:Q27"/>
    <mergeCell ref="O20:O23"/>
    <mergeCell ref="P20:P23"/>
    <mergeCell ref="Q20:Q23"/>
    <mergeCell ref="L4:L6"/>
    <mergeCell ref="Q4:Q6"/>
    <mergeCell ref="O16:O19"/>
    <mergeCell ref="P16:P19"/>
    <mergeCell ref="Q16:Q19"/>
    <mergeCell ref="O12:O15"/>
    <mergeCell ref="P12:P15"/>
    <mergeCell ref="Q12:Q15"/>
    <mergeCell ref="O8:O11"/>
    <mergeCell ref="P8:P11"/>
    <mergeCell ref="Q8:Q11"/>
  </mergeCells>
  <printOptions/>
  <pageMargins left="0.590551181102362" right="0.590551181102362" top="0.590551181102362" bottom="0.590551181102362" header="0" footer="0"/>
  <pageSetup fitToHeight="2" fitToWidth="1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0"/>
  <sheetViews>
    <sheetView zoomScale="90" zoomScaleNormal="90" zoomScalePageLayoutView="0" workbookViewId="0" topLeftCell="A66">
      <selection activeCell="V6" sqref="V6"/>
    </sheetView>
  </sheetViews>
  <sheetFormatPr defaultColWidth="9.140625" defaultRowHeight="12.75"/>
  <cols>
    <col min="1" max="1" width="5.28125" style="2" customWidth="1"/>
    <col min="2" max="2" width="24.57421875" style="1" customWidth="1"/>
    <col min="3" max="3" width="13.00390625" style="1" customWidth="1"/>
    <col min="4" max="4" width="7.8515625" style="2" customWidth="1"/>
    <col min="5" max="6" width="8.8515625" style="2" customWidth="1"/>
    <col min="7" max="7" width="7.7109375" style="2" customWidth="1"/>
    <col min="8" max="8" width="8.7109375" style="2" customWidth="1"/>
    <col min="9" max="9" width="7.7109375" style="2" customWidth="1"/>
    <col min="10" max="10" width="9.421875" style="2" customWidth="1"/>
    <col min="11" max="11" width="7.8515625" style="2" customWidth="1"/>
    <col min="12" max="13" width="8.7109375" style="2" customWidth="1"/>
    <col min="14" max="14" width="7.7109375" style="2" customWidth="1"/>
    <col min="15" max="15" width="8.7109375" style="2" customWidth="1"/>
    <col min="16" max="16" width="7.7109375" style="2" customWidth="1"/>
    <col min="17" max="17" width="8.28125" style="2" customWidth="1"/>
    <col min="18" max="18" width="9.7109375" style="2" customWidth="1"/>
    <col min="19" max="19" width="9.7109375" style="1" customWidth="1"/>
    <col min="20" max="20" width="8.28125" style="2" customWidth="1"/>
  </cols>
  <sheetData>
    <row r="1" spans="2:20" ht="22.5">
      <c r="B1" s="99" t="s">
        <v>73</v>
      </c>
      <c r="C1" s="114" t="str">
        <f>List!C2</f>
        <v>23.-24.05.2015.</v>
      </c>
      <c r="D1" s="4"/>
      <c r="K1" s="5"/>
      <c r="L1" s="5"/>
      <c r="M1" s="5"/>
      <c r="N1" s="5"/>
      <c r="P1" s="5" t="str">
        <f>List!G1</f>
        <v>Judge: Bernd Hueppe (Austria)</v>
      </c>
      <c r="Q1" s="7"/>
      <c r="R1" s="7"/>
      <c r="T1" s="7"/>
    </row>
    <row r="2" spans="1:20" ht="15">
      <c r="A2" s="7"/>
      <c r="B2" s="11" t="s">
        <v>3</v>
      </c>
      <c r="C2" s="6"/>
      <c r="D2" s="12" t="s">
        <v>397</v>
      </c>
      <c r="E2" s="13"/>
      <c r="F2" s="13"/>
      <c r="G2" s="14"/>
      <c r="H2" s="14"/>
      <c r="I2" s="14"/>
      <c r="K2" s="12" t="s">
        <v>398</v>
      </c>
      <c r="L2" s="51"/>
      <c r="M2" s="51"/>
      <c r="N2" s="39"/>
      <c r="O2" s="39"/>
      <c r="P2" s="39"/>
      <c r="Q2" s="1"/>
      <c r="T2" s="1"/>
    </row>
    <row r="3" spans="1:20" ht="15">
      <c r="A3" s="7"/>
      <c r="B3" s="11"/>
      <c r="C3" s="6"/>
      <c r="D3" s="55" t="s">
        <v>20</v>
      </c>
      <c r="E3" s="71">
        <v>185</v>
      </c>
      <c r="F3" s="71"/>
      <c r="G3" s="56" t="s">
        <v>21</v>
      </c>
      <c r="H3" s="168">
        <f>E3/G4</f>
        <v>3.3636363636363638</v>
      </c>
      <c r="I3" s="57" t="s">
        <v>0</v>
      </c>
      <c r="J3" s="9"/>
      <c r="K3" s="55" t="s">
        <v>20</v>
      </c>
      <c r="L3" s="71">
        <v>180</v>
      </c>
      <c r="M3" s="71"/>
      <c r="N3" s="56" t="s">
        <v>21</v>
      </c>
      <c r="O3" s="72">
        <f>L3/N4</f>
        <v>4</v>
      </c>
      <c r="P3" s="57" t="s">
        <v>0</v>
      </c>
      <c r="Q3" s="6"/>
      <c r="R3" s="9"/>
      <c r="S3" s="6"/>
      <c r="T3" s="6"/>
    </row>
    <row r="4" spans="1:20" ht="12.75">
      <c r="A4" s="49"/>
      <c r="B4" s="294"/>
      <c r="C4" s="294"/>
      <c r="D4" s="58"/>
      <c r="E4" s="59" t="s">
        <v>22</v>
      </c>
      <c r="F4" s="59"/>
      <c r="G4" s="60">
        <v>55</v>
      </c>
      <c r="H4" s="59" t="s">
        <v>23</v>
      </c>
      <c r="I4" s="61">
        <v>100</v>
      </c>
      <c r="J4" s="50"/>
      <c r="K4" s="58"/>
      <c r="L4" s="59" t="s">
        <v>22</v>
      </c>
      <c r="M4" s="59"/>
      <c r="N4" s="60">
        <v>45</v>
      </c>
      <c r="O4" s="59" t="s">
        <v>23</v>
      </c>
      <c r="P4" s="61">
        <v>80</v>
      </c>
      <c r="Q4" s="6"/>
      <c r="R4" s="295" t="s">
        <v>41</v>
      </c>
      <c r="S4" s="296"/>
      <c r="T4" s="6"/>
    </row>
    <row r="5" spans="1:20" ht="32.25" thickBot="1">
      <c r="A5" s="75" t="s">
        <v>14</v>
      </c>
      <c r="B5" s="73" t="s">
        <v>24</v>
      </c>
      <c r="C5" s="73" t="s">
        <v>25</v>
      </c>
      <c r="D5" s="74" t="s">
        <v>26</v>
      </c>
      <c r="E5" s="75" t="s">
        <v>27</v>
      </c>
      <c r="F5" s="130" t="s">
        <v>396</v>
      </c>
      <c r="G5" s="76" t="s">
        <v>28</v>
      </c>
      <c r="H5" s="76" t="s">
        <v>29</v>
      </c>
      <c r="I5" s="76" t="s">
        <v>30</v>
      </c>
      <c r="J5" s="74" t="s">
        <v>67</v>
      </c>
      <c r="K5" s="74" t="s">
        <v>26</v>
      </c>
      <c r="L5" s="75" t="s">
        <v>27</v>
      </c>
      <c r="M5" s="130" t="s">
        <v>396</v>
      </c>
      <c r="N5" s="76" t="s">
        <v>28</v>
      </c>
      <c r="O5" s="76" t="s">
        <v>29</v>
      </c>
      <c r="P5" s="76" t="s">
        <v>30</v>
      </c>
      <c r="Q5" s="74" t="s">
        <v>67</v>
      </c>
      <c r="R5" s="75" t="s">
        <v>31</v>
      </c>
      <c r="S5" s="76" t="s">
        <v>30</v>
      </c>
      <c r="T5" s="75" t="s">
        <v>406</v>
      </c>
    </row>
    <row r="6" spans="1:20" ht="13.5" thickTop="1">
      <c r="A6" s="91"/>
      <c r="B6" s="190" t="s">
        <v>2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2"/>
      <c r="T6" s="161"/>
    </row>
    <row r="7" spans="1:20" ht="12.75">
      <c r="A7" s="93">
        <v>19</v>
      </c>
      <c r="B7" s="52" t="str">
        <f>IF(ISNA(VLOOKUP($A7,List!$B$5:$L$64700,2,FALSE)),"",VLOOKUP($A7,List!$B$5:$L$64700,2,FALSE))</f>
        <v>Juri Lunjov</v>
      </c>
      <c r="C7" s="53" t="str">
        <f>IF(ISNA(VLOOKUP($A7,List!$B$5:$L$64700,5,FALSE)),"",VLOOKUP($A7,List!$B$5:$L$64700,5,FALSE))</f>
        <v>Des</v>
      </c>
      <c r="D7" s="16">
        <v>2</v>
      </c>
      <c r="E7" s="17">
        <v>38.79</v>
      </c>
      <c r="F7" s="131">
        <f>$E$3/E7</f>
        <v>4.76927043052333</v>
      </c>
      <c r="G7" s="63">
        <f>IF(OR(D7="diskv.",D7="n"),100,5*D7)</f>
        <v>10</v>
      </c>
      <c r="H7" s="64">
        <f aca="true" t="shared" si="0" ref="H7:H73">IF(E7="-","-",(IF(E7&gt;I$4,"diskv.",IF(E7&gt;G$4,E7-G$4,0))))</f>
        <v>0</v>
      </c>
      <c r="I7" s="62">
        <f>IF(OR(D7="diskv.",D7="n",H7="diskv."),100,G7+H7)</f>
        <v>10</v>
      </c>
      <c r="J7" s="179">
        <v>17</v>
      </c>
      <c r="K7" s="159">
        <v>1</v>
      </c>
      <c r="L7" s="17">
        <v>46.28</v>
      </c>
      <c r="M7" s="131">
        <f>$L$3/L7</f>
        <v>3.8893690579083837</v>
      </c>
      <c r="N7" s="63">
        <f>IF(OR(K7="diskv.",K7="n"),100,5*K7)</f>
        <v>5</v>
      </c>
      <c r="O7" s="64">
        <f aca="true" t="shared" si="1" ref="O7:O73">IF(L7="-","-",(IF(L7&gt;P$4,"diskv.",IF(L7&gt;N$4,L7-N$4,0))))</f>
        <v>1.2800000000000011</v>
      </c>
      <c r="P7" s="62">
        <f>IF(OR(K7="diskv.",K7="n",O7="diskv."),100,N7+O7)</f>
        <v>6.280000000000001</v>
      </c>
      <c r="Q7" s="182">
        <v>19</v>
      </c>
      <c r="R7" s="78">
        <f>E7+L7</f>
        <v>85.07</v>
      </c>
      <c r="S7" s="77">
        <f>I7+P7</f>
        <v>16.28</v>
      </c>
      <c r="T7" s="182">
        <v>17</v>
      </c>
    </row>
    <row r="8" spans="1:20" ht="12.75">
      <c r="A8" s="93">
        <v>20</v>
      </c>
      <c r="B8" s="52" t="str">
        <f>IF(ISNA(VLOOKUP($A8,List!$B$5:$L$64700,2,FALSE)),"",VLOOKUP($A8,List!$B$5:$L$64700,2,FALSE))</f>
        <v>Diāna Aumeistere</v>
      </c>
      <c r="C8" s="53" t="str">
        <f>IF(ISNA(VLOOKUP($A8,List!$B$5:$L$64700,5,FALSE)),"",VLOOKUP($A8,List!$B$5:$L$64700,5,FALSE))</f>
        <v>Blūzs</v>
      </c>
      <c r="D8" s="16">
        <v>1</v>
      </c>
      <c r="E8" s="17">
        <v>87.21</v>
      </c>
      <c r="F8" s="131">
        <f aca="true" t="shared" si="2" ref="F8:F74">$E$3/E8</f>
        <v>2.121316362802431</v>
      </c>
      <c r="G8" s="63">
        <f aca="true" t="shared" si="3" ref="G8:G74">IF(OR(D8="diskv.",D8="n"),100,5*D8)</f>
        <v>5</v>
      </c>
      <c r="H8" s="64">
        <f t="shared" si="0"/>
        <v>32.209999999999994</v>
      </c>
      <c r="I8" s="62">
        <f aca="true" t="shared" si="4" ref="I8:I74">IF(OR(D8="diskv.",D8="n",H8="diskv."),100,G8+H8)</f>
        <v>37.209999999999994</v>
      </c>
      <c r="J8" s="180">
        <v>22</v>
      </c>
      <c r="K8" s="159" t="s">
        <v>410</v>
      </c>
      <c r="L8" s="17"/>
      <c r="M8" s="131" t="e">
        <f aca="true" t="shared" si="5" ref="M8:M74">$L$3/L8</f>
        <v>#DIV/0!</v>
      </c>
      <c r="N8" s="63">
        <f aca="true" t="shared" si="6" ref="N8:N74">IF(OR(K8="diskv.",K8="n"),100,5*K8)</f>
        <v>100</v>
      </c>
      <c r="O8" s="64">
        <f t="shared" si="1"/>
        <v>0</v>
      </c>
      <c r="P8" s="62">
        <f aca="true" t="shared" si="7" ref="P8:P74">IF(OR(K8="diskv.",K8="n",O8="diskv."),100,N8+O8)</f>
        <v>100</v>
      </c>
      <c r="Q8" s="182"/>
      <c r="R8" s="78">
        <f>E8+L8</f>
        <v>87.21</v>
      </c>
      <c r="S8" s="77">
        <f>I8+P8</f>
        <v>137.20999999999998</v>
      </c>
      <c r="T8" s="182"/>
    </row>
    <row r="9" spans="1:20" ht="12.75">
      <c r="A9" s="93">
        <v>21</v>
      </c>
      <c r="B9" s="52" t="str">
        <f>IF(ISNA(VLOOKUP($A9,List!$B$5:$L$64700,2,FALSE)),"",VLOOKUP($A9,List!$B$5:$L$64700,2,FALSE))</f>
        <v>Reti Käspri</v>
      </c>
      <c r="C9" s="53" t="str">
        <f>IF(ISNA(VLOOKUP($A9,List!$B$5:$L$64700,5,FALSE)),"",VLOOKUP($A9,List!$B$5:$L$64700,5,FALSE))</f>
        <v>Flicka</v>
      </c>
      <c r="D9" s="16" t="s">
        <v>409</v>
      </c>
      <c r="E9" s="17"/>
      <c r="F9" s="131" t="e">
        <f t="shared" si="2"/>
        <v>#DIV/0!</v>
      </c>
      <c r="G9" s="63">
        <f t="shared" si="3"/>
        <v>100</v>
      </c>
      <c r="H9" s="64">
        <f t="shared" si="0"/>
        <v>0</v>
      </c>
      <c r="I9" s="62">
        <f t="shared" si="4"/>
        <v>100</v>
      </c>
      <c r="J9" s="180"/>
      <c r="K9" s="159" t="s">
        <v>410</v>
      </c>
      <c r="L9" s="17"/>
      <c r="M9" s="131" t="e">
        <f t="shared" si="5"/>
        <v>#DIV/0!</v>
      </c>
      <c r="N9" s="63">
        <f t="shared" si="6"/>
        <v>100</v>
      </c>
      <c r="O9" s="64">
        <f t="shared" si="1"/>
        <v>0</v>
      </c>
      <c r="P9" s="62">
        <f t="shared" si="7"/>
        <v>100</v>
      </c>
      <c r="Q9" s="182"/>
      <c r="R9" s="78">
        <f>E9+L9</f>
        <v>0</v>
      </c>
      <c r="S9" s="77">
        <f>I9+P9</f>
        <v>200</v>
      </c>
      <c r="T9" s="182"/>
    </row>
    <row r="10" spans="1:20" ht="12.75">
      <c r="A10" s="93">
        <v>22</v>
      </c>
      <c r="B10" s="52" t="str">
        <f>IF(ISNA(VLOOKUP($A10,List!$B$5:$L$64700,2,FALSE)),"",VLOOKUP($A10,List!$B$5:$L$64700,2,FALSE))</f>
        <v>Liene Poriņa</v>
      </c>
      <c r="C10" s="53" t="str">
        <f>IF(ISNA(VLOOKUP($A10,List!$B$5:$L$64700,5,FALSE)),"",VLOOKUP($A10,List!$B$5:$L$64700,5,FALSE))</f>
        <v>Raiders</v>
      </c>
      <c r="D10" s="16" t="s">
        <v>410</v>
      </c>
      <c r="E10" s="17"/>
      <c r="F10" s="131" t="e">
        <f t="shared" si="2"/>
        <v>#DIV/0!</v>
      </c>
      <c r="G10" s="63">
        <f t="shared" si="3"/>
        <v>100</v>
      </c>
      <c r="H10" s="64">
        <f t="shared" si="0"/>
        <v>0</v>
      </c>
      <c r="I10" s="62">
        <f t="shared" si="4"/>
        <v>100</v>
      </c>
      <c r="J10" s="180"/>
      <c r="K10" s="159">
        <v>0</v>
      </c>
      <c r="L10" s="17">
        <v>53.56</v>
      </c>
      <c r="M10" s="131">
        <f t="shared" si="5"/>
        <v>3.3607169529499625</v>
      </c>
      <c r="N10" s="63">
        <f t="shared" si="6"/>
        <v>0</v>
      </c>
      <c r="O10" s="64">
        <f t="shared" si="1"/>
        <v>8.560000000000002</v>
      </c>
      <c r="P10" s="62">
        <f t="shared" si="7"/>
        <v>8.560000000000002</v>
      </c>
      <c r="Q10" s="182">
        <v>21</v>
      </c>
      <c r="R10" s="78">
        <f>E10+L10</f>
        <v>53.56</v>
      </c>
      <c r="S10" s="77">
        <f>I10+P10</f>
        <v>108.56</v>
      </c>
      <c r="T10" s="182"/>
    </row>
    <row r="11" spans="1:20" ht="12.75">
      <c r="A11" s="93">
        <v>23</v>
      </c>
      <c r="B11" s="52" t="str">
        <f>IF(ISNA(VLOOKUP($A11,List!$B$5:$L$64700,2,FALSE)),"",VLOOKUP($A11,List!$B$5:$L$64700,2,FALSE))</f>
        <v>Natali Happonen</v>
      </c>
      <c r="C11" s="53" t="str">
        <f>IF(ISNA(VLOOKUP($A11,List!$B$5:$L$64700,5,FALSE)),"",VLOOKUP($A11,List!$B$5:$L$64700,5,FALSE))</f>
        <v>Endy</v>
      </c>
      <c r="D11" s="16" t="s">
        <v>409</v>
      </c>
      <c r="E11" s="17"/>
      <c r="F11" s="131" t="e">
        <f t="shared" si="2"/>
        <v>#DIV/0!</v>
      </c>
      <c r="G11" s="63">
        <f t="shared" si="3"/>
        <v>100</v>
      </c>
      <c r="H11" s="64">
        <f t="shared" si="0"/>
        <v>0</v>
      </c>
      <c r="I11" s="62">
        <f t="shared" si="4"/>
        <v>100</v>
      </c>
      <c r="J11" s="180"/>
      <c r="K11" s="159" t="s">
        <v>410</v>
      </c>
      <c r="L11" s="17"/>
      <c r="M11" s="131" t="e">
        <f t="shared" si="5"/>
        <v>#DIV/0!</v>
      </c>
      <c r="N11" s="63">
        <f t="shared" si="6"/>
        <v>100</v>
      </c>
      <c r="O11" s="64">
        <f t="shared" si="1"/>
        <v>0</v>
      </c>
      <c r="P11" s="62">
        <f t="shared" si="7"/>
        <v>100</v>
      </c>
      <c r="Q11" s="182"/>
      <c r="R11" s="78">
        <f>E11+L11</f>
        <v>0</v>
      </c>
      <c r="S11" s="77">
        <f>I11+P11</f>
        <v>200</v>
      </c>
      <c r="T11" s="182"/>
    </row>
    <row r="12" spans="1:20" ht="12.75">
      <c r="A12" s="93">
        <v>34</v>
      </c>
      <c r="B12" s="52" t="str">
        <f>IF(ISNA(VLOOKUP($A12,List!$B$5:$L$64700,2,FALSE)),"",VLOOKUP($A12,List!$B$5:$L$64700,2,FALSE))</f>
        <v>Arta Veisa</v>
      </c>
      <c r="C12" s="53" t="str">
        <f>IF(ISNA(VLOOKUP($A12,List!$B$5:$L$64700,5,FALSE)),"",VLOOKUP($A12,List!$B$5:$L$64700,5,FALSE))</f>
        <v>Dako</v>
      </c>
      <c r="D12" s="16">
        <v>2</v>
      </c>
      <c r="E12" s="17">
        <v>78.55</v>
      </c>
      <c r="F12" s="131">
        <f t="shared" si="2"/>
        <v>2.3551877784850412</v>
      </c>
      <c r="G12" s="63">
        <f t="shared" si="3"/>
        <v>10</v>
      </c>
      <c r="H12" s="64">
        <f t="shared" si="0"/>
        <v>23.549999999999997</v>
      </c>
      <c r="I12" s="62">
        <f t="shared" si="4"/>
        <v>33.55</v>
      </c>
      <c r="J12" s="180">
        <v>21</v>
      </c>
      <c r="K12" s="159">
        <v>1</v>
      </c>
      <c r="L12" s="17">
        <v>70.16</v>
      </c>
      <c r="M12" s="131">
        <f t="shared" si="5"/>
        <v>2.5655644241733184</v>
      </c>
      <c r="N12" s="63">
        <f t="shared" si="6"/>
        <v>5</v>
      </c>
      <c r="O12" s="64">
        <f t="shared" si="1"/>
        <v>25.159999999999997</v>
      </c>
      <c r="P12" s="62">
        <f t="shared" si="7"/>
        <v>30.159999999999997</v>
      </c>
      <c r="Q12" s="182">
        <v>24</v>
      </c>
      <c r="R12" s="78">
        <f>E12+L12</f>
        <v>148.70999999999998</v>
      </c>
      <c r="S12" s="77">
        <f>I12+P12</f>
        <v>63.709999999999994</v>
      </c>
      <c r="T12" s="182">
        <v>19</v>
      </c>
    </row>
    <row r="13" spans="1:20" ht="12.75">
      <c r="A13" s="93">
        <v>35</v>
      </c>
      <c r="B13" s="52" t="str">
        <f>IF(ISNA(VLOOKUP($A13,List!$B$5:$L$64700,2,FALSE)),"",VLOOKUP($A13,List!$B$5:$L$64700,2,FALSE))</f>
        <v>Diāna Aumeistere</v>
      </c>
      <c r="C13" s="53" t="str">
        <f>IF(ISNA(VLOOKUP($A13,List!$B$5:$L$64700,5,FALSE)),"",VLOOKUP($A13,List!$B$5:$L$64700,5,FALSE))</f>
        <v>Broderiks</v>
      </c>
      <c r="D13" s="16">
        <v>0</v>
      </c>
      <c r="E13" s="17">
        <v>80.1</v>
      </c>
      <c r="F13" s="131">
        <f t="shared" si="2"/>
        <v>2.3096129837702875</v>
      </c>
      <c r="G13" s="170">
        <f t="shared" si="3"/>
        <v>0</v>
      </c>
      <c r="H13" s="64">
        <f t="shared" si="0"/>
        <v>25.099999999999994</v>
      </c>
      <c r="I13" s="62">
        <f t="shared" si="4"/>
        <v>25.099999999999994</v>
      </c>
      <c r="J13" s="180">
        <v>20</v>
      </c>
      <c r="K13" s="159">
        <v>0</v>
      </c>
      <c r="L13" s="17">
        <v>67.38</v>
      </c>
      <c r="M13" s="131">
        <f t="shared" si="5"/>
        <v>2.6714158504007126</v>
      </c>
      <c r="N13" s="63">
        <f t="shared" si="6"/>
        <v>0</v>
      </c>
      <c r="O13" s="64">
        <f t="shared" si="1"/>
        <v>22.379999999999995</v>
      </c>
      <c r="P13" s="62">
        <f t="shared" si="7"/>
        <v>22.379999999999995</v>
      </c>
      <c r="Q13" s="182">
        <v>23</v>
      </c>
      <c r="R13" s="78">
        <f aca="true" t="shared" si="8" ref="R13:R21">E13+L13</f>
        <v>147.48</v>
      </c>
      <c r="S13" s="77">
        <f aca="true" t="shared" si="9" ref="S13:S21">I13+P13</f>
        <v>47.47999999999999</v>
      </c>
      <c r="T13" s="182">
        <v>18</v>
      </c>
    </row>
    <row r="14" spans="1:20" ht="12.75">
      <c r="A14" s="93">
        <v>36</v>
      </c>
      <c r="B14" s="52" t="str">
        <f>IF(ISNA(VLOOKUP($A14,List!$B$5:$L$64700,2,FALSE)),"",VLOOKUP($A14,List!$B$5:$L$64700,2,FALSE))</f>
        <v>Gunita Romanovska</v>
      </c>
      <c r="C14" s="53" t="str">
        <f>IF(ISNA(VLOOKUP($A14,List!$B$5:$L$64700,5,FALSE)),"",VLOOKUP($A14,List!$B$5:$L$64700,5,FALSE))</f>
        <v>EiDžejs</v>
      </c>
      <c r="D14" s="16">
        <v>1</v>
      </c>
      <c r="E14" s="17">
        <v>65.98</v>
      </c>
      <c r="F14" s="131">
        <f t="shared" si="2"/>
        <v>2.8038799636253406</v>
      </c>
      <c r="G14" s="63">
        <f t="shared" si="3"/>
        <v>5</v>
      </c>
      <c r="H14" s="64">
        <f t="shared" si="0"/>
        <v>10.980000000000004</v>
      </c>
      <c r="I14" s="62">
        <f t="shared" si="4"/>
        <v>15.980000000000004</v>
      </c>
      <c r="J14" s="180">
        <v>19</v>
      </c>
      <c r="K14" s="159" t="s">
        <v>410</v>
      </c>
      <c r="L14" s="17"/>
      <c r="M14" s="131" t="e">
        <f t="shared" si="5"/>
        <v>#DIV/0!</v>
      </c>
      <c r="N14" s="63">
        <f t="shared" si="6"/>
        <v>100</v>
      </c>
      <c r="O14" s="64">
        <f t="shared" si="1"/>
        <v>0</v>
      </c>
      <c r="P14" s="62">
        <f t="shared" si="7"/>
        <v>100</v>
      </c>
      <c r="Q14" s="182"/>
      <c r="R14" s="78">
        <f t="shared" si="8"/>
        <v>65.98</v>
      </c>
      <c r="S14" s="77">
        <f t="shared" si="9"/>
        <v>115.98</v>
      </c>
      <c r="T14" s="182"/>
    </row>
    <row r="15" spans="1:20" ht="12.75">
      <c r="A15" s="93">
        <v>37</v>
      </c>
      <c r="B15" s="52" t="str">
        <f>IF(ISNA(VLOOKUP($A15,List!$B$5:$L$64700,2,FALSE)),"",VLOOKUP($A15,List!$B$5:$L$64700,2,FALSE))</f>
        <v>Marju Mikkel</v>
      </c>
      <c r="C15" s="53" t="str">
        <f>IF(ISNA(VLOOKUP($A15,List!$B$5:$L$64700,5,FALSE)),"",VLOOKUP($A15,List!$B$5:$L$64700,5,FALSE))</f>
        <v>Laura</v>
      </c>
      <c r="D15" s="16" t="s">
        <v>409</v>
      </c>
      <c r="E15" s="17"/>
      <c r="F15" s="131" t="e">
        <f t="shared" si="2"/>
        <v>#DIV/0!</v>
      </c>
      <c r="G15" s="63">
        <f t="shared" si="3"/>
        <v>100</v>
      </c>
      <c r="H15" s="64">
        <f t="shared" si="0"/>
        <v>0</v>
      </c>
      <c r="I15" s="62">
        <f t="shared" si="4"/>
        <v>100</v>
      </c>
      <c r="J15" s="180"/>
      <c r="K15" s="159" t="s">
        <v>410</v>
      </c>
      <c r="L15" s="17"/>
      <c r="M15" s="131" t="e">
        <f t="shared" si="5"/>
        <v>#DIV/0!</v>
      </c>
      <c r="N15" s="63">
        <f t="shared" si="6"/>
        <v>100</v>
      </c>
      <c r="O15" s="64">
        <f t="shared" si="1"/>
        <v>0</v>
      </c>
      <c r="P15" s="62">
        <f t="shared" si="7"/>
        <v>100</v>
      </c>
      <c r="Q15" s="182"/>
      <c r="R15" s="78">
        <f t="shared" si="8"/>
        <v>0</v>
      </c>
      <c r="S15" s="77">
        <f t="shared" si="9"/>
        <v>200</v>
      </c>
      <c r="T15" s="182"/>
    </row>
    <row r="16" spans="1:20" ht="12.75">
      <c r="A16" s="93">
        <v>38</v>
      </c>
      <c r="B16" s="52" t="str">
        <f>IF(ISNA(VLOOKUP($A16,List!$B$5:$L$64700,2,FALSE)),"",VLOOKUP($A16,List!$B$5:$L$64700,2,FALSE))</f>
        <v>Ülli Saar</v>
      </c>
      <c r="C16" s="53" t="str">
        <f>IF(ISNA(VLOOKUP($A16,List!$B$5:$L$64700,5,FALSE)),"",VLOOKUP($A16,List!$B$5:$L$64700,5,FALSE))</f>
        <v>Kusti</v>
      </c>
      <c r="D16" s="16" t="s">
        <v>410</v>
      </c>
      <c r="E16" s="17"/>
      <c r="F16" s="131" t="e">
        <f t="shared" si="2"/>
        <v>#DIV/0!</v>
      </c>
      <c r="G16" s="63">
        <f t="shared" si="3"/>
        <v>100</v>
      </c>
      <c r="H16" s="64">
        <f t="shared" si="0"/>
        <v>0</v>
      </c>
      <c r="I16" s="62">
        <f t="shared" si="4"/>
        <v>100</v>
      </c>
      <c r="J16" s="180"/>
      <c r="K16" s="159" t="s">
        <v>409</v>
      </c>
      <c r="L16" s="17"/>
      <c r="M16" s="131" t="e">
        <f t="shared" si="5"/>
        <v>#DIV/0!</v>
      </c>
      <c r="N16" s="63">
        <f t="shared" si="6"/>
        <v>100</v>
      </c>
      <c r="O16" s="64">
        <f t="shared" si="1"/>
        <v>0</v>
      </c>
      <c r="P16" s="62">
        <f t="shared" si="7"/>
        <v>100</v>
      </c>
      <c r="Q16" s="182"/>
      <c r="R16" s="78">
        <f t="shared" si="8"/>
        <v>0</v>
      </c>
      <c r="S16" s="77">
        <f t="shared" si="9"/>
        <v>200</v>
      </c>
      <c r="T16" s="182"/>
    </row>
    <row r="17" spans="1:20" ht="12.75">
      <c r="A17" s="93">
        <v>52</v>
      </c>
      <c r="B17" s="52" t="str">
        <f>IF(ISNA(VLOOKUP($A17,List!$B$5:$L$64700,2,FALSE)),"",VLOOKUP($A17,List!$B$5:$L$64700,2,FALSE))</f>
        <v>Solvita Slišāne</v>
      </c>
      <c r="C17" s="53" t="str">
        <f>IF(ISNA(VLOOKUP($A17,List!$B$5:$L$64700,5,FALSE)),"",VLOOKUP($A17,List!$B$5:$L$64700,5,FALSE))</f>
        <v>Tika</v>
      </c>
      <c r="D17" s="16">
        <v>3</v>
      </c>
      <c r="E17" s="17">
        <v>44.74</v>
      </c>
      <c r="F17" s="131">
        <f t="shared" si="2"/>
        <v>4.135002235136343</v>
      </c>
      <c r="G17" s="63">
        <f t="shared" si="3"/>
        <v>15</v>
      </c>
      <c r="H17" s="64">
        <f t="shared" si="0"/>
        <v>0</v>
      </c>
      <c r="I17" s="62">
        <f t="shared" si="4"/>
        <v>15</v>
      </c>
      <c r="J17" s="180">
        <v>18</v>
      </c>
      <c r="K17" s="159">
        <v>0</v>
      </c>
      <c r="L17" s="17">
        <v>40.22</v>
      </c>
      <c r="M17" s="131">
        <f t="shared" si="5"/>
        <v>4.475385380407757</v>
      </c>
      <c r="N17" s="63">
        <f t="shared" si="6"/>
        <v>0</v>
      </c>
      <c r="O17" s="64">
        <f t="shared" si="1"/>
        <v>0</v>
      </c>
      <c r="P17" s="62">
        <f t="shared" si="7"/>
        <v>0</v>
      </c>
      <c r="Q17" s="182">
        <v>9</v>
      </c>
      <c r="R17" s="78">
        <f t="shared" si="8"/>
        <v>84.96000000000001</v>
      </c>
      <c r="S17" s="77">
        <f t="shared" si="9"/>
        <v>15</v>
      </c>
      <c r="T17" s="182">
        <v>15</v>
      </c>
    </row>
    <row r="18" spans="1:20" ht="12.75">
      <c r="A18" s="93">
        <v>53</v>
      </c>
      <c r="B18" s="52" t="str">
        <f>IF(ISNA(VLOOKUP($A18,List!$B$5:$L$64700,2,FALSE)),"",VLOOKUP($A18,List!$B$5:$L$64700,2,FALSE))</f>
        <v>Jelena Marzaljuk</v>
      </c>
      <c r="C18" s="53" t="str">
        <f>IF(ISNA(VLOOKUP($A18,List!$B$5:$L$64700,5,FALSE)),"",VLOOKUP($A18,List!$B$5:$L$64700,5,FALSE))</f>
        <v>Tesla</v>
      </c>
      <c r="D18" s="16" t="s">
        <v>410</v>
      </c>
      <c r="E18" s="17"/>
      <c r="F18" s="131" t="e">
        <f t="shared" si="2"/>
        <v>#DIV/0!</v>
      </c>
      <c r="G18" s="63">
        <f t="shared" si="3"/>
        <v>100</v>
      </c>
      <c r="H18" s="64">
        <f t="shared" si="0"/>
        <v>0</v>
      </c>
      <c r="I18" s="62">
        <f t="shared" si="4"/>
        <v>100</v>
      </c>
      <c r="J18" s="180"/>
      <c r="K18" s="159">
        <v>0</v>
      </c>
      <c r="L18" s="17">
        <v>36.1</v>
      </c>
      <c r="M18" s="131">
        <f t="shared" si="5"/>
        <v>4.986149584487534</v>
      </c>
      <c r="N18" s="63">
        <f t="shared" si="6"/>
        <v>0</v>
      </c>
      <c r="O18" s="64">
        <f t="shared" si="1"/>
        <v>0</v>
      </c>
      <c r="P18" s="62">
        <f t="shared" si="7"/>
        <v>0</v>
      </c>
      <c r="Q18" s="212">
        <v>1</v>
      </c>
      <c r="R18" s="78">
        <f t="shared" si="8"/>
        <v>36.1</v>
      </c>
      <c r="S18" s="77">
        <f t="shared" si="9"/>
        <v>100</v>
      </c>
      <c r="T18" s="182">
        <v>20</v>
      </c>
    </row>
    <row r="19" spans="1:20" ht="12.75">
      <c r="A19" s="93">
        <v>54</v>
      </c>
      <c r="B19" s="52" t="str">
        <f>IF(ISNA(VLOOKUP($A19,List!$B$5:$L$64700,2,FALSE)),"",VLOOKUP($A19,List!$B$5:$L$64700,2,FALSE))</f>
        <v>Jurate Miliunaite</v>
      </c>
      <c r="C19" s="53" t="str">
        <f>IF(ISNA(VLOOKUP($A19,List!$B$5:$L$64700,5,FALSE)),"",VLOOKUP($A19,List!$B$5:$L$64700,5,FALSE))</f>
        <v>Sabi</v>
      </c>
      <c r="D19" s="16" t="s">
        <v>409</v>
      </c>
      <c r="E19" s="17"/>
      <c r="F19" s="131" t="e">
        <f t="shared" si="2"/>
        <v>#DIV/0!</v>
      </c>
      <c r="G19" s="63">
        <f t="shared" si="3"/>
        <v>100</v>
      </c>
      <c r="H19" s="64">
        <f t="shared" si="0"/>
        <v>0</v>
      </c>
      <c r="I19" s="62">
        <f t="shared" si="4"/>
        <v>100</v>
      </c>
      <c r="J19" s="180"/>
      <c r="K19" s="159">
        <v>1</v>
      </c>
      <c r="L19" s="17">
        <v>42.22</v>
      </c>
      <c r="M19" s="131">
        <f t="shared" si="5"/>
        <v>4.263382283278068</v>
      </c>
      <c r="N19" s="63">
        <f t="shared" si="6"/>
        <v>5</v>
      </c>
      <c r="O19" s="64">
        <f t="shared" si="1"/>
        <v>0</v>
      </c>
      <c r="P19" s="62">
        <f t="shared" si="7"/>
        <v>5</v>
      </c>
      <c r="Q19" s="182">
        <v>18</v>
      </c>
      <c r="R19" s="78">
        <f t="shared" si="8"/>
        <v>42.22</v>
      </c>
      <c r="S19" s="77">
        <f t="shared" si="9"/>
        <v>105</v>
      </c>
      <c r="T19" s="182"/>
    </row>
    <row r="20" spans="1:20" ht="12.75">
      <c r="A20" s="93">
        <v>55</v>
      </c>
      <c r="B20" s="52" t="str">
        <f>IF(ISNA(VLOOKUP($A20,List!$B$5:$L$64700,2,FALSE)),"",VLOOKUP($A20,List!$B$5:$L$64700,2,FALSE))</f>
        <v>Ruta Garda</v>
      </c>
      <c r="C20" s="53" t="str">
        <f>IF(ISNA(VLOOKUP($A20,List!$B$5:$L$64700,5,FALSE)),"",VLOOKUP($A20,List!$B$5:$L$64700,5,FALSE))</f>
        <v>Reila</v>
      </c>
      <c r="D20" s="16">
        <v>0</v>
      </c>
      <c r="E20" s="17">
        <v>41.46</v>
      </c>
      <c r="F20" s="131">
        <f t="shared" si="2"/>
        <v>4.462132175590931</v>
      </c>
      <c r="G20" s="63">
        <f t="shared" si="3"/>
        <v>0</v>
      </c>
      <c r="H20" s="64">
        <f t="shared" si="0"/>
        <v>0</v>
      </c>
      <c r="I20" s="62">
        <f t="shared" si="4"/>
        <v>0</v>
      </c>
      <c r="J20" s="180">
        <v>6</v>
      </c>
      <c r="K20" s="159">
        <v>0</v>
      </c>
      <c r="L20" s="17">
        <v>37.84</v>
      </c>
      <c r="M20" s="131">
        <f t="shared" si="5"/>
        <v>4.756871035940803</v>
      </c>
      <c r="N20" s="63">
        <f t="shared" si="6"/>
        <v>0</v>
      </c>
      <c r="O20" s="64">
        <f t="shared" si="1"/>
        <v>0</v>
      </c>
      <c r="P20" s="62">
        <f t="shared" si="7"/>
        <v>0</v>
      </c>
      <c r="Q20" s="210">
        <v>3</v>
      </c>
      <c r="R20" s="78">
        <f t="shared" si="8"/>
        <v>79.30000000000001</v>
      </c>
      <c r="S20" s="196">
        <f t="shared" si="9"/>
        <v>0</v>
      </c>
      <c r="T20" s="182">
        <v>4</v>
      </c>
    </row>
    <row r="21" spans="1:20" ht="12.75">
      <c r="A21" s="93">
        <v>56</v>
      </c>
      <c r="B21" s="52" t="str">
        <f>IF(ISNA(VLOOKUP($A21,List!$B$5:$L$64700,2,FALSE)),"",VLOOKUP($A21,List!$B$5:$L$64700,2,FALSE))</f>
        <v>Liivika Pärg</v>
      </c>
      <c r="C21" s="53" t="str">
        <f>IF(ISNA(VLOOKUP($A21,List!$B$5:$L$64700,5,FALSE)),"",VLOOKUP($A21,List!$B$5:$L$64700,5,FALSE))</f>
        <v>Mirka</v>
      </c>
      <c r="D21" s="16">
        <v>0</v>
      </c>
      <c r="E21" s="17">
        <v>38.84</v>
      </c>
      <c r="F21" s="131">
        <f t="shared" si="2"/>
        <v>4.76313079299691</v>
      </c>
      <c r="G21" s="63">
        <f t="shared" si="3"/>
        <v>0</v>
      </c>
      <c r="H21" s="64">
        <f t="shared" si="0"/>
        <v>0</v>
      </c>
      <c r="I21" s="62">
        <f t="shared" si="4"/>
        <v>0</v>
      </c>
      <c r="J21" s="185">
        <v>1</v>
      </c>
      <c r="K21" s="159">
        <v>0</v>
      </c>
      <c r="L21" s="17">
        <v>36.5</v>
      </c>
      <c r="M21" s="131">
        <f t="shared" si="5"/>
        <v>4.931506849315069</v>
      </c>
      <c r="N21" s="63">
        <f t="shared" si="6"/>
        <v>0</v>
      </c>
      <c r="O21" s="64">
        <f t="shared" si="1"/>
        <v>0</v>
      </c>
      <c r="P21" s="62">
        <f t="shared" si="7"/>
        <v>0</v>
      </c>
      <c r="Q21" s="210">
        <v>2</v>
      </c>
      <c r="R21" s="78">
        <f t="shared" si="8"/>
        <v>75.34</v>
      </c>
      <c r="S21" s="77">
        <f t="shared" si="9"/>
        <v>0</v>
      </c>
      <c r="T21" s="210">
        <v>1</v>
      </c>
    </row>
    <row r="22" spans="1:20" ht="12.75">
      <c r="A22" s="93">
        <v>57</v>
      </c>
      <c r="B22" s="52" t="str">
        <f>IF(ISNA(VLOOKUP($A22,List!$B$5:$L$64700,2,FALSE)),"",VLOOKUP($A22,List!$B$5:$L$64700,2,FALSE))</f>
        <v>Gabriele Pilitauskiene</v>
      </c>
      <c r="C22" s="53" t="str">
        <f>IF(ISNA(VLOOKUP($A22,List!$B$5:$L$64700,5,FALSE)),"",VLOOKUP($A22,List!$B$5:$L$64700,5,FALSE))</f>
        <v>Extra</v>
      </c>
      <c r="D22" s="16">
        <v>0</v>
      </c>
      <c r="E22" s="17">
        <v>46.02</v>
      </c>
      <c r="F22" s="131">
        <f t="shared" si="2"/>
        <v>4.019991308126901</v>
      </c>
      <c r="G22" s="63">
        <f t="shared" si="3"/>
        <v>0</v>
      </c>
      <c r="H22" s="64">
        <f t="shared" si="0"/>
        <v>0</v>
      </c>
      <c r="I22" s="62">
        <f t="shared" si="4"/>
        <v>0</v>
      </c>
      <c r="J22" s="180">
        <v>9</v>
      </c>
      <c r="K22" s="159">
        <v>0</v>
      </c>
      <c r="L22" s="17">
        <v>41.71</v>
      </c>
      <c r="M22" s="131">
        <f t="shared" si="5"/>
        <v>4.315511867657636</v>
      </c>
      <c r="N22" s="63">
        <f t="shared" si="6"/>
        <v>0</v>
      </c>
      <c r="O22" s="64">
        <f t="shared" si="1"/>
        <v>0</v>
      </c>
      <c r="P22" s="62">
        <f t="shared" si="7"/>
        <v>0</v>
      </c>
      <c r="Q22" s="182">
        <v>11</v>
      </c>
      <c r="R22" s="78">
        <f>E22+L22</f>
        <v>87.73</v>
      </c>
      <c r="S22" s="77">
        <f>I22+P22</f>
        <v>0</v>
      </c>
      <c r="T22" s="182">
        <v>7</v>
      </c>
    </row>
    <row r="23" spans="1:20" ht="12.75">
      <c r="A23" s="93">
        <v>58</v>
      </c>
      <c r="B23" s="52" t="str">
        <f>IF(ISNA(VLOOKUP($A23,List!$B$5:$L$64700,2,FALSE)),"",VLOOKUP($A23,List!$B$5:$L$64700,2,FALSE))</f>
        <v>Natalja Sazonova</v>
      </c>
      <c r="C23" s="53" t="str">
        <f>IF(ISNA(VLOOKUP($A23,List!$B$5:$L$64700,5,FALSE)),"",VLOOKUP($A23,List!$B$5:$L$64700,5,FALSE))</f>
        <v>Viking</v>
      </c>
      <c r="D23" s="16">
        <v>0</v>
      </c>
      <c r="E23" s="17">
        <v>48.78</v>
      </c>
      <c r="F23" s="131">
        <f t="shared" si="2"/>
        <v>3.7925379253792535</v>
      </c>
      <c r="G23" s="63">
        <f t="shared" si="3"/>
        <v>0</v>
      </c>
      <c r="H23" s="64">
        <f t="shared" si="0"/>
        <v>0</v>
      </c>
      <c r="I23" s="62">
        <f t="shared" si="4"/>
        <v>0</v>
      </c>
      <c r="J23" s="180">
        <v>11</v>
      </c>
      <c r="K23" s="159">
        <v>0</v>
      </c>
      <c r="L23" s="17">
        <v>49.15</v>
      </c>
      <c r="M23" s="131">
        <f t="shared" si="5"/>
        <v>3.6622583926754833</v>
      </c>
      <c r="N23" s="63">
        <f t="shared" si="6"/>
        <v>0</v>
      </c>
      <c r="O23" s="64">
        <f t="shared" si="1"/>
        <v>4.149999999999999</v>
      </c>
      <c r="P23" s="62">
        <f t="shared" si="7"/>
        <v>4.149999999999999</v>
      </c>
      <c r="Q23" s="182">
        <v>16</v>
      </c>
      <c r="R23" s="78">
        <f aca="true" t="shared" si="10" ref="R23:R31">E23+L23</f>
        <v>97.93</v>
      </c>
      <c r="S23" s="77">
        <f aca="true" t="shared" si="11" ref="S23:S31">I23+P23</f>
        <v>4.149999999999999</v>
      </c>
      <c r="T23" s="182">
        <v>11</v>
      </c>
    </row>
    <row r="24" spans="1:20" ht="12.75">
      <c r="A24" s="93">
        <v>59</v>
      </c>
      <c r="B24" s="52" t="str">
        <f>IF(ISNA(VLOOKUP($A24,List!$B$5:$L$64700,2,FALSE)),"",VLOOKUP($A24,List!$B$5:$L$64700,2,FALSE))</f>
        <v>Vilija Snorkienė</v>
      </c>
      <c r="C24" s="53" t="str">
        <f>IF(ISNA(VLOOKUP($A24,List!$B$5:$L$64700,5,FALSE)),"",VLOOKUP($A24,List!$B$5:$L$64700,5,FALSE))</f>
        <v>Fai</v>
      </c>
      <c r="D24" s="16">
        <v>0</v>
      </c>
      <c r="E24" s="17">
        <v>40.31</v>
      </c>
      <c r="F24" s="131">
        <f t="shared" si="2"/>
        <v>4.589431902753659</v>
      </c>
      <c r="G24" s="63">
        <f t="shared" si="3"/>
        <v>0</v>
      </c>
      <c r="H24" s="64">
        <f t="shared" si="0"/>
        <v>0</v>
      </c>
      <c r="I24" s="62">
        <f t="shared" si="4"/>
        <v>0</v>
      </c>
      <c r="J24" s="185">
        <v>2</v>
      </c>
      <c r="K24" s="159" t="s">
        <v>410</v>
      </c>
      <c r="L24" s="17"/>
      <c r="M24" s="131" t="e">
        <f t="shared" si="5"/>
        <v>#DIV/0!</v>
      </c>
      <c r="N24" s="63">
        <f t="shared" si="6"/>
        <v>100</v>
      </c>
      <c r="O24" s="64">
        <f t="shared" si="1"/>
        <v>0</v>
      </c>
      <c r="P24" s="62">
        <f t="shared" si="7"/>
        <v>100</v>
      </c>
      <c r="Q24" s="182"/>
      <c r="R24" s="78">
        <f t="shared" si="10"/>
        <v>40.31</v>
      </c>
      <c r="S24" s="77">
        <f t="shared" si="11"/>
        <v>100</v>
      </c>
      <c r="T24" s="182">
        <v>21</v>
      </c>
    </row>
    <row r="25" spans="1:20" ht="12.75">
      <c r="A25" s="93">
        <v>60</v>
      </c>
      <c r="B25" s="52" t="str">
        <f>IF(ISNA(VLOOKUP($A25,List!$B$5:$L$64700,2,FALSE)),"",VLOOKUP($A25,List!$B$5:$L$64700,2,FALSE))</f>
        <v>Irina Bogdan</v>
      </c>
      <c r="C25" s="53" t="str">
        <f>IF(ISNA(VLOOKUP($A25,List!$B$5:$L$64700,5,FALSE)),"",VLOOKUP($A25,List!$B$5:$L$64700,5,FALSE))</f>
        <v>Teffi</v>
      </c>
      <c r="D25" s="16" t="s">
        <v>410</v>
      </c>
      <c r="E25" s="17"/>
      <c r="F25" s="131" t="e">
        <f t="shared" si="2"/>
        <v>#DIV/0!</v>
      </c>
      <c r="G25" s="63">
        <f t="shared" si="3"/>
        <v>100</v>
      </c>
      <c r="H25" s="64">
        <f t="shared" si="0"/>
        <v>0</v>
      </c>
      <c r="I25" s="62">
        <f t="shared" si="4"/>
        <v>100</v>
      </c>
      <c r="J25" s="180"/>
      <c r="K25" s="159" t="s">
        <v>410</v>
      </c>
      <c r="L25" s="17"/>
      <c r="M25" s="131" t="e">
        <f t="shared" si="5"/>
        <v>#DIV/0!</v>
      </c>
      <c r="N25" s="63">
        <f t="shared" si="6"/>
        <v>100</v>
      </c>
      <c r="O25" s="64">
        <f t="shared" si="1"/>
        <v>0</v>
      </c>
      <c r="P25" s="62">
        <f t="shared" si="7"/>
        <v>100</v>
      </c>
      <c r="Q25" s="182"/>
      <c r="R25" s="78">
        <f t="shared" si="10"/>
        <v>0</v>
      </c>
      <c r="S25" s="77">
        <f t="shared" si="11"/>
        <v>200</v>
      </c>
      <c r="T25" s="182"/>
    </row>
    <row r="26" spans="1:20" ht="12.75">
      <c r="A26" s="93">
        <v>61</v>
      </c>
      <c r="B26" s="52" t="str">
        <f>IF(ISNA(VLOOKUP($A26,List!$B$5:$L$64700,2,FALSE)),"",VLOOKUP($A26,List!$B$5:$L$64700,2,FALSE))</f>
        <v>Svetlana Kreslina</v>
      </c>
      <c r="C26" s="53" t="str">
        <f>IF(ISNA(VLOOKUP($A26,List!$B$5:$L$64700,5,FALSE)),"",VLOOKUP($A26,List!$B$5:$L$64700,5,FALSE))</f>
        <v>Ru</v>
      </c>
      <c r="D26" s="16">
        <v>0</v>
      </c>
      <c r="E26" s="17">
        <v>41.24</v>
      </c>
      <c r="F26" s="131">
        <f t="shared" si="2"/>
        <v>4.485935984481086</v>
      </c>
      <c r="G26" s="63">
        <f t="shared" si="3"/>
        <v>0</v>
      </c>
      <c r="H26" s="64">
        <f t="shared" si="0"/>
        <v>0</v>
      </c>
      <c r="I26" s="62">
        <f t="shared" si="4"/>
        <v>0</v>
      </c>
      <c r="J26" s="180">
        <v>5</v>
      </c>
      <c r="K26" s="159">
        <v>0</v>
      </c>
      <c r="L26" s="17">
        <v>38.25</v>
      </c>
      <c r="M26" s="131">
        <f t="shared" si="5"/>
        <v>4.705882352941177</v>
      </c>
      <c r="N26" s="63">
        <f t="shared" si="6"/>
        <v>0</v>
      </c>
      <c r="O26" s="64">
        <f t="shared" si="1"/>
        <v>0</v>
      </c>
      <c r="P26" s="62">
        <f t="shared" si="7"/>
        <v>0</v>
      </c>
      <c r="Q26" s="213">
        <v>6</v>
      </c>
      <c r="R26" s="78">
        <f t="shared" si="10"/>
        <v>79.49000000000001</v>
      </c>
      <c r="S26" s="77">
        <f t="shared" si="11"/>
        <v>0</v>
      </c>
      <c r="T26" s="182">
        <v>5</v>
      </c>
    </row>
    <row r="27" spans="1:20" ht="12.75">
      <c r="A27" s="93">
        <v>62</v>
      </c>
      <c r="B27" s="52" t="str">
        <f>IF(ISNA(VLOOKUP($A27,List!$B$5:$L$64700,2,FALSE)),"",VLOOKUP($A27,List!$B$5:$L$64700,2,FALSE))</f>
        <v>Sanita Ribzamena</v>
      </c>
      <c r="C27" s="53" t="str">
        <f>IF(ISNA(VLOOKUP($A27,List!$B$5:$L$64700,5,FALSE)),"",VLOOKUP($A27,List!$B$5:$L$64700,5,FALSE))</f>
        <v>Brent</v>
      </c>
      <c r="D27" s="16">
        <v>1</v>
      </c>
      <c r="E27" s="17">
        <v>47.22</v>
      </c>
      <c r="F27" s="131">
        <f t="shared" si="2"/>
        <v>3.9178314273612878</v>
      </c>
      <c r="G27" s="63">
        <f t="shared" si="3"/>
        <v>5</v>
      </c>
      <c r="H27" s="64">
        <f t="shared" si="0"/>
        <v>0</v>
      </c>
      <c r="I27" s="62">
        <f t="shared" si="4"/>
        <v>5</v>
      </c>
      <c r="J27" s="180">
        <v>14</v>
      </c>
      <c r="K27" s="159">
        <v>0</v>
      </c>
      <c r="L27" s="17">
        <v>45.06</v>
      </c>
      <c r="M27" s="131">
        <f t="shared" si="5"/>
        <v>3.994673768308921</v>
      </c>
      <c r="N27" s="63">
        <f t="shared" si="6"/>
        <v>0</v>
      </c>
      <c r="O27" s="64">
        <f t="shared" si="1"/>
        <v>0.060000000000002274</v>
      </c>
      <c r="P27" s="62">
        <f t="shared" si="7"/>
        <v>0.060000000000002274</v>
      </c>
      <c r="Q27" s="182">
        <v>13</v>
      </c>
      <c r="R27" s="78">
        <f t="shared" si="10"/>
        <v>92.28</v>
      </c>
      <c r="S27" s="77">
        <f t="shared" si="11"/>
        <v>5.060000000000002</v>
      </c>
      <c r="T27" s="182">
        <v>14</v>
      </c>
    </row>
    <row r="28" spans="1:20" ht="12.75">
      <c r="A28" s="93">
        <v>63</v>
      </c>
      <c r="B28" s="52" t="str">
        <f>IF(ISNA(VLOOKUP($A28,List!$B$5:$L$64700,2,FALSE)),"",VLOOKUP($A28,List!$B$5:$L$64700,2,FALSE))</f>
        <v>Viktors Barbarovs</v>
      </c>
      <c r="C28" s="53" t="str">
        <f>IF(ISNA(VLOOKUP($A28,List!$B$5:$L$64700,5,FALSE)),"",VLOOKUP($A28,List!$B$5:$L$64700,5,FALSE))</f>
        <v>Lora</v>
      </c>
      <c r="D28" s="16">
        <v>0</v>
      </c>
      <c r="E28" s="17">
        <v>45.78</v>
      </c>
      <c r="F28" s="131">
        <f t="shared" si="2"/>
        <v>4.041065967671472</v>
      </c>
      <c r="G28" s="63">
        <f t="shared" si="3"/>
        <v>0</v>
      </c>
      <c r="H28" s="64">
        <f t="shared" si="0"/>
        <v>0</v>
      </c>
      <c r="I28" s="62">
        <f t="shared" si="4"/>
        <v>0</v>
      </c>
      <c r="J28" s="180">
        <v>8</v>
      </c>
      <c r="K28" s="159">
        <v>0</v>
      </c>
      <c r="L28" s="17">
        <v>42.52</v>
      </c>
      <c r="M28" s="131">
        <f t="shared" si="5"/>
        <v>4.233301975540922</v>
      </c>
      <c r="N28" s="63">
        <f t="shared" si="6"/>
        <v>0</v>
      </c>
      <c r="O28" s="64">
        <f t="shared" si="1"/>
        <v>0</v>
      </c>
      <c r="P28" s="62">
        <f t="shared" si="7"/>
        <v>0</v>
      </c>
      <c r="Q28" s="182">
        <v>12</v>
      </c>
      <c r="R28" s="78">
        <f t="shared" si="10"/>
        <v>88.30000000000001</v>
      </c>
      <c r="S28" s="77">
        <f t="shared" si="11"/>
        <v>0</v>
      </c>
      <c r="T28" s="182">
        <v>8</v>
      </c>
    </row>
    <row r="29" spans="1:20" ht="12.75">
      <c r="A29" s="93">
        <v>64</v>
      </c>
      <c r="B29" s="52" t="str">
        <f>IF(ISNA(VLOOKUP($A29,List!$B$5:$L$64700,2,FALSE)),"",VLOOKUP($A29,List!$B$5:$L$64700,2,FALSE))</f>
        <v>Jelena Marzaljuk</v>
      </c>
      <c r="C29" s="53" t="str">
        <f>IF(ISNA(VLOOKUP($A29,List!$B$5:$L$64700,5,FALSE)),"",VLOOKUP($A29,List!$B$5:$L$64700,5,FALSE))</f>
        <v>Runa</v>
      </c>
      <c r="D29" s="16">
        <v>0</v>
      </c>
      <c r="E29" s="17">
        <v>52.75</v>
      </c>
      <c r="F29" s="131">
        <f t="shared" si="2"/>
        <v>3.5071090047393363</v>
      </c>
      <c r="G29" s="63">
        <f t="shared" si="3"/>
        <v>0</v>
      </c>
      <c r="H29" s="64">
        <f t="shared" si="0"/>
        <v>0</v>
      </c>
      <c r="I29" s="62">
        <f t="shared" si="4"/>
        <v>0</v>
      </c>
      <c r="J29" s="180">
        <v>12</v>
      </c>
      <c r="K29" s="159">
        <v>0</v>
      </c>
      <c r="L29" s="17">
        <v>47.73</v>
      </c>
      <c r="M29" s="131">
        <f t="shared" si="5"/>
        <v>3.771213073538655</v>
      </c>
      <c r="N29" s="63">
        <f t="shared" si="6"/>
        <v>0</v>
      </c>
      <c r="O29" s="64">
        <f t="shared" si="1"/>
        <v>2.729999999999997</v>
      </c>
      <c r="P29" s="62">
        <f t="shared" si="7"/>
        <v>2.729999999999997</v>
      </c>
      <c r="Q29" s="182">
        <v>15</v>
      </c>
      <c r="R29" s="78">
        <f t="shared" si="10"/>
        <v>100.47999999999999</v>
      </c>
      <c r="S29" s="77">
        <f t="shared" si="11"/>
        <v>2.729999999999997</v>
      </c>
      <c r="T29" s="182">
        <v>10</v>
      </c>
    </row>
    <row r="30" spans="1:20" ht="12.75">
      <c r="A30" s="93">
        <v>65</v>
      </c>
      <c r="B30" s="52" t="str">
        <f>IF(ISNA(VLOOKUP($A30,List!$B$5:$L$64700,2,FALSE)),"",VLOOKUP($A30,List!$B$5:$L$64700,2,FALSE))</f>
        <v>Lidija Belajeva</v>
      </c>
      <c r="C30" s="53" t="str">
        <f>IF(ISNA(VLOOKUP($A30,List!$B$5:$L$64700,5,FALSE)),"",VLOOKUP($A30,List!$B$5:$L$64700,5,FALSE))</f>
        <v>Smilla</v>
      </c>
      <c r="D30" s="16">
        <v>1</v>
      </c>
      <c r="E30" s="17">
        <v>50.24</v>
      </c>
      <c r="F30" s="131">
        <f t="shared" si="2"/>
        <v>3.682324840764331</v>
      </c>
      <c r="G30" s="63">
        <f t="shared" si="3"/>
        <v>5</v>
      </c>
      <c r="H30" s="64">
        <f t="shared" si="0"/>
        <v>0</v>
      </c>
      <c r="I30" s="62">
        <f t="shared" si="4"/>
        <v>5</v>
      </c>
      <c r="J30" s="180">
        <v>16</v>
      </c>
      <c r="K30" s="159">
        <v>0</v>
      </c>
      <c r="L30" s="17">
        <v>39.61</v>
      </c>
      <c r="M30" s="131">
        <f t="shared" si="5"/>
        <v>4.54430699318354</v>
      </c>
      <c r="N30" s="63">
        <f t="shared" si="6"/>
        <v>0</v>
      </c>
      <c r="O30" s="64">
        <f t="shared" si="1"/>
        <v>0</v>
      </c>
      <c r="P30" s="62">
        <f t="shared" si="7"/>
        <v>0</v>
      </c>
      <c r="Q30" s="182">
        <v>8</v>
      </c>
      <c r="R30" s="78">
        <f t="shared" si="10"/>
        <v>89.85</v>
      </c>
      <c r="S30" s="77">
        <f t="shared" si="11"/>
        <v>5</v>
      </c>
      <c r="T30" s="182">
        <v>13</v>
      </c>
    </row>
    <row r="31" spans="1:20" ht="12.75">
      <c r="A31" s="93">
        <v>66</v>
      </c>
      <c r="B31" s="52" t="str">
        <f>IF(ISNA(VLOOKUP($A31,List!$B$5:$L$64700,2,FALSE)),"",VLOOKUP($A31,List!$B$5:$L$64700,2,FALSE))</f>
        <v>Aušra Volosenkinienė</v>
      </c>
      <c r="C31" s="53" t="str">
        <f>IF(ISNA(VLOOKUP($A31,List!$B$5:$L$64700,5,FALSE)),"",VLOOKUP($A31,List!$B$5:$L$64700,5,FALSE))</f>
        <v>Feti</v>
      </c>
      <c r="D31" s="16">
        <v>0</v>
      </c>
      <c r="E31" s="17">
        <v>41.11</v>
      </c>
      <c r="F31" s="131">
        <f t="shared" si="2"/>
        <v>4.500121624908782</v>
      </c>
      <c r="G31" s="63">
        <f t="shared" si="3"/>
        <v>0</v>
      </c>
      <c r="H31" s="64">
        <f t="shared" si="0"/>
        <v>0</v>
      </c>
      <c r="I31" s="62">
        <f t="shared" si="4"/>
        <v>0</v>
      </c>
      <c r="J31" s="180">
        <v>4</v>
      </c>
      <c r="K31" s="159">
        <v>0</v>
      </c>
      <c r="L31" s="17">
        <v>37.86</v>
      </c>
      <c r="M31" s="131">
        <f t="shared" si="5"/>
        <v>4.754358161648177</v>
      </c>
      <c r="N31" s="63">
        <f t="shared" si="6"/>
        <v>0</v>
      </c>
      <c r="O31" s="64">
        <f t="shared" si="1"/>
        <v>0</v>
      </c>
      <c r="P31" s="62">
        <f t="shared" si="7"/>
        <v>0</v>
      </c>
      <c r="Q31" s="213">
        <v>4</v>
      </c>
      <c r="R31" s="78">
        <f t="shared" si="10"/>
        <v>78.97</v>
      </c>
      <c r="S31" s="77">
        <f t="shared" si="11"/>
        <v>0</v>
      </c>
      <c r="T31" s="210">
        <v>2</v>
      </c>
    </row>
    <row r="32" spans="1:20" ht="12.75">
      <c r="A32" s="93">
        <v>67</v>
      </c>
      <c r="B32" s="52" t="str">
        <f>IF(ISNA(VLOOKUP($A32,List!$B$5:$L$64700,2,FALSE)),"",VLOOKUP($A32,List!$B$5:$L$64700,2,FALSE))</f>
        <v>Laima Statutaite</v>
      </c>
      <c r="C32" s="53" t="str">
        <f>IF(ISNA(VLOOKUP($A32,List!$B$5:$L$64700,5,FALSE)),"",VLOOKUP($A32,List!$B$5:$L$64700,5,FALSE))</f>
        <v>Meta</v>
      </c>
      <c r="D32" s="16">
        <v>0</v>
      </c>
      <c r="E32" s="17">
        <v>40.9</v>
      </c>
      <c r="F32" s="131">
        <f t="shared" si="2"/>
        <v>4.523227383863081</v>
      </c>
      <c r="G32" s="63">
        <f t="shared" si="3"/>
        <v>0</v>
      </c>
      <c r="H32" s="64">
        <f t="shared" si="0"/>
        <v>0</v>
      </c>
      <c r="I32" s="62">
        <f t="shared" si="4"/>
        <v>0</v>
      </c>
      <c r="J32" s="185">
        <v>3</v>
      </c>
      <c r="K32" s="159">
        <v>0</v>
      </c>
      <c r="L32" s="17">
        <v>38.19</v>
      </c>
      <c r="M32" s="131">
        <f t="shared" si="5"/>
        <v>4.713275726630008</v>
      </c>
      <c r="N32" s="63">
        <f t="shared" si="6"/>
        <v>0</v>
      </c>
      <c r="O32" s="64">
        <f t="shared" si="1"/>
        <v>0</v>
      </c>
      <c r="P32" s="62">
        <f t="shared" si="7"/>
        <v>0</v>
      </c>
      <c r="Q32" s="182">
        <v>5</v>
      </c>
      <c r="R32" s="78">
        <f>E32+L32</f>
        <v>79.09</v>
      </c>
      <c r="S32" s="77">
        <f>I32+P32</f>
        <v>0</v>
      </c>
      <c r="T32" s="210">
        <v>3</v>
      </c>
    </row>
    <row r="33" spans="1:20" ht="12.75">
      <c r="A33" s="93">
        <v>68</v>
      </c>
      <c r="B33" s="52" t="str">
        <f>IF(ISNA(VLOOKUP($A33,List!$B$5:$L$64700,2,FALSE)),"",VLOOKUP($A33,List!$B$5:$L$64700,2,FALSE))</f>
        <v>Maksims Maksimenko</v>
      </c>
      <c r="C33" s="53" t="str">
        <f>IF(ISNA(VLOOKUP($A33,List!$B$5:$L$64700,5,FALSE)),"",VLOOKUP($A33,List!$B$5:$L$64700,5,FALSE))</f>
        <v>Charlie</v>
      </c>
      <c r="D33" s="16" t="s">
        <v>410</v>
      </c>
      <c r="E33" s="17"/>
      <c r="F33" s="131" t="e">
        <f t="shared" si="2"/>
        <v>#DIV/0!</v>
      </c>
      <c r="G33" s="63">
        <f t="shared" si="3"/>
        <v>100</v>
      </c>
      <c r="H33" s="64">
        <f t="shared" si="0"/>
        <v>0</v>
      </c>
      <c r="I33" s="62">
        <f t="shared" si="4"/>
        <v>100</v>
      </c>
      <c r="J33" s="180"/>
      <c r="K33" s="159">
        <v>1</v>
      </c>
      <c r="L33" s="17">
        <v>39.22</v>
      </c>
      <c r="M33" s="131">
        <f t="shared" si="5"/>
        <v>4.589495155532892</v>
      </c>
      <c r="N33" s="63">
        <f t="shared" si="6"/>
        <v>5</v>
      </c>
      <c r="O33" s="64">
        <f t="shared" si="1"/>
        <v>0</v>
      </c>
      <c r="P33" s="62">
        <f t="shared" si="7"/>
        <v>5</v>
      </c>
      <c r="Q33" s="182">
        <v>17</v>
      </c>
      <c r="R33" s="78">
        <f>E33+L33</f>
        <v>39.22</v>
      </c>
      <c r="S33" s="77">
        <f>I33+P33</f>
        <v>105</v>
      </c>
      <c r="T33" s="182"/>
    </row>
    <row r="34" spans="1:20" ht="12.75">
      <c r="A34" s="93">
        <v>69</v>
      </c>
      <c r="B34" s="52" t="str">
        <f>IF(ISNA(VLOOKUP($A34,List!$B$5:$L$64700,2,FALSE)),"",VLOOKUP($A34,List!$B$5:$L$64700,2,FALSE))</f>
        <v>Jūlija Kostecka</v>
      </c>
      <c r="C34" s="53" t="str">
        <f>IF(ISNA(VLOOKUP($A34,List!$B$5:$L$64700,5,FALSE)),"",VLOOKUP($A34,List!$B$5:$L$64700,5,FALSE))</f>
        <v>Kira</v>
      </c>
      <c r="D34" s="16">
        <v>1</v>
      </c>
      <c r="E34" s="17">
        <v>47.93</v>
      </c>
      <c r="F34" s="131">
        <f t="shared" si="2"/>
        <v>3.859795535155435</v>
      </c>
      <c r="G34" s="63">
        <f t="shared" si="3"/>
        <v>5</v>
      </c>
      <c r="H34" s="64">
        <f t="shared" si="0"/>
        <v>0</v>
      </c>
      <c r="I34" s="62">
        <f t="shared" si="4"/>
        <v>5</v>
      </c>
      <c r="J34" s="180">
        <v>15</v>
      </c>
      <c r="K34" s="159">
        <v>1</v>
      </c>
      <c r="L34" s="17">
        <v>48.19</v>
      </c>
      <c r="M34" s="131">
        <f t="shared" si="5"/>
        <v>3.735214774849554</v>
      </c>
      <c r="N34" s="63">
        <f t="shared" si="6"/>
        <v>5</v>
      </c>
      <c r="O34" s="64">
        <f t="shared" si="1"/>
        <v>3.1899999999999977</v>
      </c>
      <c r="P34" s="62">
        <f t="shared" si="7"/>
        <v>8.189999999999998</v>
      </c>
      <c r="Q34" s="182">
        <v>20</v>
      </c>
      <c r="R34" s="78">
        <f>E34+L34</f>
        <v>96.12</v>
      </c>
      <c r="S34" s="77">
        <f>I34+P34</f>
        <v>13.189999999999998</v>
      </c>
      <c r="T34" s="182">
        <v>16</v>
      </c>
    </row>
    <row r="35" spans="1:20" ht="12.75">
      <c r="A35" s="93">
        <v>70</v>
      </c>
      <c r="B35" s="52" t="str">
        <f>IF(ISNA(VLOOKUP($A35,List!$B$5:$L$64700,2,FALSE)),"",VLOOKUP($A35,List!$B$5:$L$64700,2,FALSE))</f>
        <v>Natali Happonen</v>
      </c>
      <c r="C35" s="53" t="str">
        <f>IF(ISNA(VLOOKUP($A35,List!$B$5:$L$64700,5,FALSE)),"",VLOOKUP($A35,List!$B$5:$L$64700,5,FALSE))</f>
        <v>Olli</v>
      </c>
      <c r="D35" s="16" t="s">
        <v>409</v>
      </c>
      <c r="E35" s="17"/>
      <c r="F35" s="131" t="e">
        <f t="shared" si="2"/>
        <v>#DIV/0!</v>
      </c>
      <c r="G35" s="63">
        <f t="shared" si="3"/>
        <v>100</v>
      </c>
      <c r="H35" s="64">
        <f t="shared" si="0"/>
        <v>0</v>
      </c>
      <c r="I35" s="62">
        <f t="shared" si="4"/>
        <v>100</v>
      </c>
      <c r="J35" s="180"/>
      <c r="K35" s="159" t="s">
        <v>409</v>
      </c>
      <c r="L35" s="17"/>
      <c r="M35" s="131" t="e">
        <f t="shared" si="5"/>
        <v>#DIV/0!</v>
      </c>
      <c r="N35" s="63">
        <f t="shared" si="6"/>
        <v>100</v>
      </c>
      <c r="O35" s="64">
        <f t="shared" si="1"/>
        <v>0</v>
      </c>
      <c r="P35" s="62">
        <f t="shared" si="7"/>
        <v>100</v>
      </c>
      <c r="Q35" s="182"/>
      <c r="R35" s="78">
        <f>E35+L35</f>
        <v>0</v>
      </c>
      <c r="S35" s="77">
        <f>I35+P35</f>
        <v>200</v>
      </c>
      <c r="T35" s="182"/>
    </row>
    <row r="36" spans="1:20" ht="12.75">
      <c r="A36" s="93">
        <v>71</v>
      </c>
      <c r="B36" s="52" t="str">
        <f>IF(ISNA(VLOOKUP($A36,List!$B$5:$L$64700,2,FALSE)),"",VLOOKUP($A36,List!$B$5:$L$64700,2,FALSE))</f>
        <v>Raminta Zilinskaite</v>
      </c>
      <c r="C36" s="53" t="str">
        <f>IF(ISNA(VLOOKUP($A36,List!$B$5:$L$64700,5,FALSE)),"",VLOOKUP($A36,List!$B$5:$L$64700,5,FALSE))</f>
        <v>Zara</v>
      </c>
      <c r="D36" s="16" t="s">
        <v>409</v>
      </c>
      <c r="E36" s="17"/>
      <c r="F36" s="131" t="e">
        <f t="shared" si="2"/>
        <v>#DIV/0!</v>
      </c>
      <c r="G36" s="63">
        <f t="shared" si="3"/>
        <v>100</v>
      </c>
      <c r="H36" s="64">
        <f t="shared" si="0"/>
        <v>0</v>
      </c>
      <c r="I36" s="62">
        <f t="shared" si="4"/>
        <v>100</v>
      </c>
      <c r="J36" s="180"/>
      <c r="K36" s="159" t="s">
        <v>409</v>
      </c>
      <c r="L36" s="17"/>
      <c r="M36" s="131" t="e">
        <f t="shared" si="5"/>
        <v>#DIV/0!</v>
      </c>
      <c r="N36" s="63">
        <f t="shared" si="6"/>
        <v>100</v>
      </c>
      <c r="O36" s="64">
        <f t="shared" si="1"/>
        <v>0</v>
      </c>
      <c r="P36" s="62">
        <f t="shared" si="7"/>
        <v>100</v>
      </c>
      <c r="Q36" s="182"/>
      <c r="R36" s="78">
        <f>E36+L36</f>
        <v>0</v>
      </c>
      <c r="S36" s="77">
        <f>I36+P36</f>
        <v>200</v>
      </c>
      <c r="T36" s="182"/>
    </row>
    <row r="37" spans="1:20" ht="12.75">
      <c r="A37" s="93">
        <v>72</v>
      </c>
      <c r="B37" s="52" t="str">
        <f>IF(ISNA(VLOOKUP($A37,List!$B$5:$L$64700,2,FALSE)),"",VLOOKUP($A37,List!$B$5:$L$64700,2,FALSE))</f>
        <v>Indrek Tirmaste</v>
      </c>
      <c r="C37" s="53" t="str">
        <f>IF(ISNA(VLOOKUP($A37,List!$B$5:$L$64700,5,FALSE)),"",VLOOKUP($A37,List!$B$5:$L$64700,5,FALSE))</f>
        <v>Gamma</v>
      </c>
      <c r="D37" s="16" t="s">
        <v>410</v>
      </c>
      <c r="E37" s="17"/>
      <c r="F37" s="131" t="e">
        <f t="shared" si="2"/>
        <v>#DIV/0!</v>
      </c>
      <c r="G37" s="63">
        <f t="shared" si="3"/>
        <v>100</v>
      </c>
      <c r="H37" s="64">
        <f t="shared" si="0"/>
        <v>0</v>
      </c>
      <c r="I37" s="62">
        <f t="shared" si="4"/>
        <v>100</v>
      </c>
      <c r="J37" s="180"/>
      <c r="K37" s="159">
        <v>2</v>
      </c>
      <c r="L37" s="17">
        <v>47.56</v>
      </c>
      <c r="M37" s="131">
        <f t="shared" si="5"/>
        <v>3.7846930193439863</v>
      </c>
      <c r="N37" s="63">
        <f t="shared" si="6"/>
        <v>10</v>
      </c>
      <c r="O37" s="64">
        <f t="shared" si="1"/>
        <v>2.5600000000000023</v>
      </c>
      <c r="P37" s="62">
        <f t="shared" si="7"/>
        <v>12.560000000000002</v>
      </c>
      <c r="Q37" s="182">
        <v>22</v>
      </c>
      <c r="R37" s="78">
        <f>E37+L37</f>
        <v>47.56</v>
      </c>
      <c r="S37" s="77">
        <f>I37+P37</f>
        <v>112.56</v>
      </c>
      <c r="T37" s="182"/>
    </row>
    <row r="38" spans="1:20" ht="12.75">
      <c r="A38" s="93">
        <v>73</v>
      </c>
      <c r="B38" s="52" t="str">
        <f>IF(ISNA(VLOOKUP($A38,List!$B$5:$L$64700,2,FALSE)),"",VLOOKUP($A38,List!$B$5:$L$64700,2,FALSE))</f>
        <v>Dmitri Kargin</v>
      </c>
      <c r="C38" s="53" t="str">
        <f>IF(ISNA(VLOOKUP($A38,List!$B$5:$L$64700,5,FALSE)),"",VLOOKUP($A38,List!$B$5:$L$64700,5,FALSE))</f>
        <v>Stenley</v>
      </c>
      <c r="D38" s="16">
        <v>1</v>
      </c>
      <c r="E38" s="17">
        <v>40.36</v>
      </c>
      <c r="F38" s="131">
        <f t="shared" si="2"/>
        <v>4.583746283448959</v>
      </c>
      <c r="G38" s="63">
        <f t="shared" si="3"/>
        <v>5</v>
      </c>
      <c r="H38" s="64">
        <f t="shared" si="0"/>
        <v>0</v>
      </c>
      <c r="I38" s="62">
        <f t="shared" si="4"/>
        <v>5</v>
      </c>
      <c r="J38" s="180">
        <v>13</v>
      </c>
      <c r="K38" s="159">
        <v>0</v>
      </c>
      <c r="L38" s="17">
        <v>38.91</v>
      </c>
      <c r="M38" s="131">
        <f t="shared" si="5"/>
        <v>4.6260601387818046</v>
      </c>
      <c r="N38" s="63">
        <f t="shared" si="6"/>
        <v>0</v>
      </c>
      <c r="O38" s="64">
        <f t="shared" si="1"/>
        <v>0</v>
      </c>
      <c r="P38" s="62">
        <f t="shared" si="7"/>
        <v>0</v>
      </c>
      <c r="Q38" s="182">
        <v>7</v>
      </c>
      <c r="R38" s="78">
        <f>E38+L38</f>
        <v>79.27</v>
      </c>
      <c r="S38" s="77">
        <f>I38+P38</f>
        <v>5</v>
      </c>
      <c r="T38" s="182">
        <v>12</v>
      </c>
    </row>
    <row r="39" spans="1:20" ht="12.75">
      <c r="A39" s="93">
        <v>74</v>
      </c>
      <c r="B39" s="52" t="str">
        <f>IF(ISNA(VLOOKUP($A39,List!$B$5:$L$64700,2,FALSE)),"",VLOOKUP($A39,List!$B$5:$L$64700,2,FALSE))</f>
        <v>Jelena Marzaljuk</v>
      </c>
      <c r="C39" s="53" t="str">
        <f>IF(ISNA(VLOOKUP($A39,List!$B$5:$L$64700,5,FALSE)),"",VLOOKUP($A39,List!$B$5:$L$64700,5,FALSE))</f>
        <v>Ju-ju</v>
      </c>
      <c r="D39" s="16">
        <v>0</v>
      </c>
      <c r="E39" s="17">
        <v>48.44</v>
      </c>
      <c r="F39" s="131">
        <f t="shared" si="2"/>
        <v>3.819157720891825</v>
      </c>
      <c r="G39" s="63">
        <f t="shared" si="3"/>
        <v>0</v>
      </c>
      <c r="H39" s="64">
        <f t="shared" si="0"/>
        <v>0</v>
      </c>
      <c r="I39" s="62">
        <f t="shared" si="4"/>
        <v>0</v>
      </c>
      <c r="J39" s="180">
        <v>10</v>
      </c>
      <c r="K39" s="159">
        <v>0</v>
      </c>
      <c r="L39" s="17">
        <v>45.44</v>
      </c>
      <c r="M39" s="131">
        <f t="shared" si="5"/>
        <v>3.961267605633803</v>
      </c>
      <c r="N39" s="63">
        <f t="shared" si="6"/>
        <v>0</v>
      </c>
      <c r="O39" s="64">
        <f t="shared" si="1"/>
        <v>0.4399999999999977</v>
      </c>
      <c r="P39" s="62">
        <f t="shared" si="7"/>
        <v>0.4399999999999977</v>
      </c>
      <c r="Q39" s="182">
        <v>14</v>
      </c>
      <c r="R39" s="78">
        <f>E39+L39</f>
        <v>93.88</v>
      </c>
      <c r="S39" s="77">
        <f>I39+P39</f>
        <v>0.4399999999999977</v>
      </c>
      <c r="T39" s="182">
        <v>9</v>
      </c>
    </row>
    <row r="40" spans="1:20" ht="12.75">
      <c r="A40" s="93">
        <v>75</v>
      </c>
      <c r="B40" s="146" t="str">
        <f>IF(ISNA(VLOOKUP($A40,List!$B$5:$L$64700,2,FALSE)),"",VLOOKUP($A40,List!$B$5:$L$64700,2,FALSE))</f>
        <v>Svetlana Kreslina</v>
      </c>
      <c r="C40" s="115" t="str">
        <f>IF(ISNA(VLOOKUP($A40,List!$B$5:$L$64700,5,FALSE)),"",VLOOKUP($A40,List!$B$5:$L$64700,5,FALSE))</f>
        <v>Quickly</v>
      </c>
      <c r="D40" s="147">
        <v>0</v>
      </c>
      <c r="E40" s="148">
        <v>43.64</v>
      </c>
      <c r="F40" s="149">
        <f t="shared" si="2"/>
        <v>4.23923006416132</v>
      </c>
      <c r="G40" s="150">
        <f t="shared" si="3"/>
        <v>0</v>
      </c>
      <c r="H40" s="151">
        <f t="shared" si="0"/>
        <v>0</v>
      </c>
      <c r="I40" s="169">
        <f t="shared" si="4"/>
        <v>0</v>
      </c>
      <c r="J40" s="181">
        <v>7</v>
      </c>
      <c r="K40" s="160">
        <v>0</v>
      </c>
      <c r="L40" s="148">
        <v>41.25</v>
      </c>
      <c r="M40" s="149">
        <f t="shared" si="5"/>
        <v>4.363636363636363</v>
      </c>
      <c r="N40" s="150">
        <f t="shared" si="6"/>
        <v>0</v>
      </c>
      <c r="O40" s="151">
        <f t="shared" si="1"/>
        <v>0</v>
      </c>
      <c r="P40" s="152">
        <f t="shared" si="7"/>
        <v>0</v>
      </c>
      <c r="Q40" s="183">
        <v>10</v>
      </c>
      <c r="R40" s="153">
        <f>E40+L40</f>
        <v>84.89</v>
      </c>
      <c r="S40" s="154">
        <f>I40+P40</f>
        <v>0</v>
      </c>
      <c r="T40" s="183">
        <v>6</v>
      </c>
    </row>
    <row r="41" spans="1:20" ht="12.75" customHeight="1">
      <c r="A41" s="112"/>
      <c r="B41" s="193" t="s">
        <v>1</v>
      </c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5"/>
      <c r="T41" s="211"/>
    </row>
    <row r="42" spans="1:20" ht="12.75">
      <c r="A42" s="92">
        <v>24</v>
      </c>
      <c r="B42" s="155" t="str">
        <f>IF(ISNA(VLOOKUP($A42,List!$B$5:$L$64700,2,FALSE)),"",VLOOKUP($A42,List!$B$5:$L$64700,2,FALSE))</f>
        <v>Jelena Stukane</v>
      </c>
      <c r="C42" s="156" t="str">
        <f>IF(ISNA(VLOOKUP($A42,List!$B$5:$L$64700,5,FALSE)),"",VLOOKUP($A42,List!$B$5:$L$64700,5,FALSE))</f>
        <v>Rash</v>
      </c>
      <c r="D42" s="16">
        <v>1</v>
      </c>
      <c r="E42" s="17">
        <v>45.03</v>
      </c>
      <c r="F42" s="131">
        <f t="shared" si="2"/>
        <v>4.108372196313568</v>
      </c>
      <c r="G42" s="63">
        <f t="shared" si="3"/>
        <v>5</v>
      </c>
      <c r="H42" s="64">
        <f t="shared" si="0"/>
        <v>0</v>
      </c>
      <c r="I42" s="62">
        <f t="shared" si="4"/>
        <v>5</v>
      </c>
      <c r="J42" s="179">
        <v>8</v>
      </c>
      <c r="K42" s="159" t="s">
        <v>410</v>
      </c>
      <c r="L42" s="17"/>
      <c r="M42" s="131" t="e">
        <f t="shared" si="5"/>
        <v>#DIV/0!</v>
      </c>
      <c r="N42" s="63">
        <f t="shared" si="6"/>
        <v>100</v>
      </c>
      <c r="O42" s="64">
        <f t="shared" si="1"/>
        <v>0</v>
      </c>
      <c r="P42" s="62">
        <f t="shared" si="7"/>
        <v>100</v>
      </c>
      <c r="Q42" s="184"/>
      <c r="R42" s="157">
        <f>E42+L42</f>
        <v>45.03</v>
      </c>
      <c r="S42" s="158">
        <f>I42+P42</f>
        <v>105</v>
      </c>
      <c r="T42" s="184"/>
    </row>
    <row r="43" spans="1:20" ht="12.75">
      <c r="A43" s="93">
        <v>25</v>
      </c>
      <c r="B43" s="52" t="str">
        <f>IF(ISNA(VLOOKUP($A43,List!$B$5:$L$64700,2,FALSE)),"",VLOOKUP($A43,List!$B$5:$L$64700,2,FALSE))</f>
        <v>Svetlana Prokopenko</v>
      </c>
      <c r="C43" s="53" t="str">
        <f>IF(ISNA(VLOOKUP($A43,List!$B$5:$L$64700,5,FALSE)),"",VLOOKUP($A43,List!$B$5:$L$64700,5,FALSE))</f>
        <v>Stels</v>
      </c>
      <c r="D43" s="16">
        <v>2</v>
      </c>
      <c r="E43" s="17">
        <v>46.57</v>
      </c>
      <c r="F43" s="131">
        <f t="shared" si="2"/>
        <v>3.9725144943096415</v>
      </c>
      <c r="G43" s="63">
        <f t="shared" si="3"/>
        <v>10</v>
      </c>
      <c r="H43" s="64">
        <f t="shared" si="0"/>
        <v>0</v>
      </c>
      <c r="I43" s="62">
        <f t="shared" si="4"/>
        <v>10</v>
      </c>
      <c r="J43" s="180">
        <v>9</v>
      </c>
      <c r="K43" s="159" t="s">
        <v>410</v>
      </c>
      <c r="L43" s="17"/>
      <c r="M43" s="131" t="e">
        <f t="shared" si="5"/>
        <v>#DIV/0!</v>
      </c>
      <c r="N43" s="63">
        <f t="shared" si="6"/>
        <v>100</v>
      </c>
      <c r="O43" s="64">
        <f t="shared" si="1"/>
        <v>0</v>
      </c>
      <c r="P43" s="62">
        <f t="shared" si="7"/>
        <v>100</v>
      </c>
      <c r="Q43" s="182"/>
      <c r="R43" s="78">
        <f>E43+L43</f>
        <v>46.57</v>
      </c>
      <c r="S43" s="77">
        <f>I43+P43</f>
        <v>110</v>
      </c>
      <c r="T43" s="182"/>
    </row>
    <row r="44" spans="1:20" ht="12.75">
      <c r="A44" s="93">
        <v>26</v>
      </c>
      <c r="B44" s="52" t="str">
        <f>IF(ISNA(VLOOKUP($A44,List!$B$5:$L$64700,2,FALSE)),"",VLOOKUP($A44,List!$B$5:$L$64700,2,FALSE))</f>
        <v>Lidija Belajeva</v>
      </c>
      <c r="C44" s="53" t="str">
        <f>IF(ISNA(VLOOKUP($A44,List!$B$5:$L$64700,5,FALSE)),"",VLOOKUP($A44,List!$B$5:$L$64700,5,FALSE))</f>
        <v>Summer</v>
      </c>
      <c r="D44" s="16" t="s">
        <v>410</v>
      </c>
      <c r="E44" s="17"/>
      <c r="F44" s="131" t="e">
        <f t="shared" si="2"/>
        <v>#DIV/0!</v>
      </c>
      <c r="G44" s="63">
        <f t="shared" si="3"/>
        <v>100</v>
      </c>
      <c r="H44" s="64">
        <f t="shared" si="0"/>
        <v>0</v>
      </c>
      <c r="I44" s="62">
        <f t="shared" si="4"/>
        <v>100</v>
      </c>
      <c r="J44" s="180"/>
      <c r="K44" s="159">
        <v>3</v>
      </c>
      <c r="L44" s="17">
        <v>63.46</v>
      </c>
      <c r="M44" s="131">
        <f t="shared" si="5"/>
        <v>2.8364323983611723</v>
      </c>
      <c r="N44" s="63">
        <f t="shared" si="6"/>
        <v>15</v>
      </c>
      <c r="O44" s="64">
        <f t="shared" si="1"/>
        <v>18.46</v>
      </c>
      <c r="P44" s="62">
        <f t="shared" si="7"/>
        <v>33.46</v>
      </c>
      <c r="Q44" s="182">
        <v>6</v>
      </c>
      <c r="R44" s="78">
        <f aca="true" t="shared" si="12" ref="R44:R54">E44+L44</f>
        <v>63.46</v>
      </c>
      <c r="S44" s="77">
        <f aca="true" t="shared" si="13" ref="S44:S54">I44+P44</f>
        <v>133.46</v>
      </c>
      <c r="T44" s="182"/>
    </row>
    <row r="45" spans="1:20" ht="12.75">
      <c r="A45" s="93">
        <v>39</v>
      </c>
      <c r="B45" s="52" t="str">
        <f>IF(ISNA(VLOOKUP($A45,List!$B$5:$L$64700,2,FALSE)),"",VLOOKUP($A45,List!$B$5:$L$64700,2,FALSE))</f>
        <v>Dalia Udriene</v>
      </c>
      <c r="C45" s="53" t="str">
        <f>IF(ISNA(VLOOKUP($A45,List!$B$5:$L$64700,5,FALSE)),"",VLOOKUP($A45,List!$B$5:$L$64700,5,FALSE))</f>
        <v>Eni</v>
      </c>
      <c r="D45" s="16">
        <v>1</v>
      </c>
      <c r="E45" s="17">
        <v>34.78</v>
      </c>
      <c r="F45" s="131">
        <f t="shared" si="2"/>
        <v>5.319148936170213</v>
      </c>
      <c r="G45" s="63">
        <f t="shared" si="3"/>
        <v>5</v>
      </c>
      <c r="H45" s="64">
        <f t="shared" si="0"/>
        <v>0</v>
      </c>
      <c r="I45" s="62">
        <f t="shared" si="4"/>
        <v>5</v>
      </c>
      <c r="J45" s="180">
        <v>6</v>
      </c>
      <c r="K45" s="159" t="s">
        <v>410</v>
      </c>
      <c r="L45" s="17"/>
      <c r="M45" s="131" t="e">
        <f t="shared" si="5"/>
        <v>#DIV/0!</v>
      </c>
      <c r="N45" s="63">
        <f t="shared" si="6"/>
        <v>100</v>
      </c>
      <c r="O45" s="64">
        <f t="shared" si="1"/>
        <v>0</v>
      </c>
      <c r="P45" s="62">
        <f t="shared" si="7"/>
        <v>100</v>
      </c>
      <c r="Q45" s="182"/>
      <c r="R45" s="78">
        <f t="shared" si="12"/>
        <v>34.78</v>
      </c>
      <c r="S45" s="77">
        <f t="shared" si="13"/>
        <v>105</v>
      </c>
      <c r="T45" s="182"/>
    </row>
    <row r="46" spans="1:20" ht="12.75">
      <c r="A46" s="93">
        <v>40</v>
      </c>
      <c r="B46" s="52" t="str">
        <f>IF(ISNA(VLOOKUP($A46,List!$B$5:$L$64700,2,FALSE)),"",VLOOKUP($A46,List!$B$5:$L$64700,2,FALSE))</f>
        <v>Žanna Ivanova</v>
      </c>
      <c r="C46" s="53" t="str">
        <f>IF(ISNA(VLOOKUP($A46,List!$B$5:$L$64700,5,FALSE)),"",VLOOKUP($A46,List!$B$5:$L$64700,5,FALSE))</f>
        <v>Karat</v>
      </c>
      <c r="D46" s="16" t="s">
        <v>410</v>
      </c>
      <c r="E46" s="17"/>
      <c r="F46" s="131" t="e">
        <f t="shared" si="2"/>
        <v>#DIV/0!</v>
      </c>
      <c r="G46" s="63">
        <f t="shared" si="3"/>
        <v>100</v>
      </c>
      <c r="H46" s="64">
        <f t="shared" si="0"/>
        <v>0</v>
      </c>
      <c r="I46" s="62">
        <f t="shared" si="4"/>
        <v>100</v>
      </c>
      <c r="J46" s="180"/>
      <c r="K46" s="159" t="s">
        <v>410</v>
      </c>
      <c r="L46" s="17"/>
      <c r="M46" s="131" t="e">
        <f t="shared" si="5"/>
        <v>#DIV/0!</v>
      </c>
      <c r="N46" s="63">
        <f t="shared" si="6"/>
        <v>100</v>
      </c>
      <c r="O46" s="64">
        <f t="shared" si="1"/>
        <v>0</v>
      </c>
      <c r="P46" s="62">
        <f t="shared" si="7"/>
        <v>100</v>
      </c>
      <c r="Q46" s="182"/>
      <c r="R46" s="78">
        <f>E46+L46</f>
        <v>0</v>
      </c>
      <c r="S46" s="77">
        <f>I46+P46</f>
        <v>200</v>
      </c>
      <c r="T46" s="182"/>
    </row>
    <row r="47" spans="1:20" ht="12.75">
      <c r="A47" s="93">
        <v>76</v>
      </c>
      <c r="B47" s="52" t="str">
        <f>IF(ISNA(VLOOKUP($A47,List!$B$5:$L$64700,2,FALSE)),"",VLOOKUP($A47,List!$B$5:$L$64700,2,FALSE))</f>
        <v>Natalia Garastsenko</v>
      </c>
      <c r="C47" s="53" t="str">
        <f>IF(ISNA(VLOOKUP($A47,List!$B$5:$L$64700,5,FALSE)),"",VLOOKUP($A47,List!$B$5:$L$64700,5,FALSE))</f>
        <v>Tika</v>
      </c>
      <c r="D47" s="16">
        <v>0</v>
      </c>
      <c r="E47" s="17">
        <v>47.1</v>
      </c>
      <c r="F47" s="131">
        <f t="shared" si="2"/>
        <v>3.9278131634819533</v>
      </c>
      <c r="G47" s="63">
        <f t="shared" si="3"/>
        <v>0</v>
      </c>
      <c r="H47" s="64">
        <f t="shared" si="0"/>
        <v>0</v>
      </c>
      <c r="I47" s="62">
        <f t="shared" si="4"/>
        <v>0</v>
      </c>
      <c r="J47" s="180">
        <v>4</v>
      </c>
      <c r="K47" s="159">
        <v>0</v>
      </c>
      <c r="L47" s="17">
        <v>45.65</v>
      </c>
      <c r="M47" s="131">
        <f t="shared" si="5"/>
        <v>3.9430449069003286</v>
      </c>
      <c r="N47" s="63">
        <f t="shared" si="6"/>
        <v>0</v>
      </c>
      <c r="O47" s="64">
        <f t="shared" si="1"/>
        <v>0.6499999999999986</v>
      </c>
      <c r="P47" s="62">
        <f t="shared" si="7"/>
        <v>0.6499999999999986</v>
      </c>
      <c r="Q47" s="182">
        <v>4</v>
      </c>
      <c r="R47" s="78">
        <f>E47+L47</f>
        <v>92.75</v>
      </c>
      <c r="S47" s="77">
        <f>I47+P47</f>
        <v>0.6499999999999986</v>
      </c>
      <c r="T47" s="210">
        <v>3</v>
      </c>
    </row>
    <row r="48" spans="1:20" ht="12.75">
      <c r="A48" s="93">
        <v>77</v>
      </c>
      <c r="B48" s="52" t="str">
        <f>IF(ISNA(VLOOKUP($A48,List!$B$5:$L$64700,2,FALSE)),"",VLOOKUP($A48,List!$B$5:$L$64700,2,FALSE))</f>
        <v>Tatjana Bodricka</v>
      </c>
      <c r="C48" s="53" t="str">
        <f>IF(ISNA(VLOOKUP($A48,List!$B$5:$L$64700,5,FALSE)),"",VLOOKUP($A48,List!$B$5:$L$64700,5,FALSE))</f>
        <v>Mors</v>
      </c>
      <c r="D48" s="16">
        <v>1</v>
      </c>
      <c r="E48" s="17">
        <v>39.41</v>
      </c>
      <c r="F48" s="131">
        <f t="shared" si="2"/>
        <v>4.694240040598833</v>
      </c>
      <c r="G48" s="63">
        <f t="shared" si="3"/>
        <v>5</v>
      </c>
      <c r="H48" s="64">
        <f t="shared" si="0"/>
        <v>0</v>
      </c>
      <c r="I48" s="62">
        <f t="shared" si="4"/>
        <v>5</v>
      </c>
      <c r="J48" s="180">
        <v>7</v>
      </c>
      <c r="K48" s="159">
        <v>0</v>
      </c>
      <c r="L48" s="17">
        <v>37.69</v>
      </c>
      <c r="M48" s="131">
        <f t="shared" si="5"/>
        <v>4.775802600159194</v>
      </c>
      <c r="N48" s="63">
        <f t="shared" si="6"/>
        <v>0</v>
      </c>
      <c r="O48" s="64">
        <f t="shared" si="1"/>
        <v>0</v>
      </c>
      <c r="P48" s="62">
        <f t="shared" si="7"/>
        <v>0</v>
      </c>
      <c r="Q48" s="210">
        <v>1</v>
      </c>
      <c r="R48" s="78">
        <f>E48+L48</f>
        <v>77.1</v>
      </c>
      <c r="S48" s="77">
        <f>I48+P48</f>
        <v>5</v>
      </c>
      <c r="T48" s="182">
        <v>5</v>
      </c>
    </row>
    <row r="49" spans="1:20" ht="12.75">
      <c r="A49" s="93">
        <v>78</v>
      </c>
      <c r="B49" s="52" t="str">
        <f>IF(ISNA(VLOOKUP($A49,List!$B$5:$L$64700,2,FALSE)),"",VLOOKUP($A49,List!$B$5:$L$64700,2,FALSE))</f>
        <v>Olga Nasibullina</v>
      </c>
      <c r="C49" s="53" t="str">
        <f>IF(ISNA(VLOOKUP($A49,List!$B$5:$L$64700,5,FALSE)),"",VLOOKUP($A49,List!$B$5:$L$64700,5,FALSE))</f>
        <v>Njusha</v>
      </c>
      <c r="D49" s="16">
        <v>0</v>
      </c>
      <c r="E49" s="17">
        <v>48.99</v>
      </c>
      <c r="F49" s="131">
        <f t="shared" si="2"/>
        <v>3.776280873647683</v>
      </c>
      <c r="G49" s="63">
        <f t="shared" si="3"/>
        <v>0</v>
      </c>
      <c r="H49" s="64">
        <f t="shared" si="0"/>
        <v>0</v>
      </c>
      <c r="I49" s="62">
        <f t="shared" si="4"/>
        <v>0</v>
      </c>
      <c r="J49" s="180">
        <v>5</v>
      </c>
      <c r="K49" s="159">
        <v>0</v>
      </c>
      <c r="L49" s="17">
        <v>45.87</v>
      </c>
      <c r="M49" s="131">
        <f t="shared" si="5"/>
        <v>3.9241334205362985</v>
      </c>
      <c r="N49" s="63">
        <f t="shared" si="6"/>
        <v>0</v>
      </c>
      <c r="O49" s="64">
        <f t="shared" si="1"/>
        <v>0.8699999999999974</v>
      </c>
      <c r="P49" s="62">
        <f t="shared" si="7"/>
        <v>0.8699999999999974</v>
      </c>
      <c r="Q49" s="182">
        <v>5</v>
      </c>
      <c r="R49" s="78">
        <f>E49+L49</f>
        <v>94.86</v>
      </c>
      <c r="S49" s="77">
        <f>I49+P49</f>
        <v>0.8699999999999974</v>
      </c>
      <c r="T49" s="182">
        <v>4</v>
      </c>
    </row>
    <row r="50" spans="1:20" ht="12.75">
      <c r="A50" s="93">
        <v>79</v>
      </c>
      <c r="B50" s="52" t="str">
        <f>IF(ISNA(VLOOKUP($A50,List!$B$5:$L$64700,2,FALSE)),"",VLOOKUP($A50,List!$B$5:$L$64700,2,FALSE))</f>
        <v>Kaisa Tsäro</v>
      </c>
      <c r="C50" s="53" t="str">
        <f>IF(ISNA(VLOOKUP($A50,List!$B$5:$L$64700,5,FALSE)),"",VLOOKUP($A50,List!$B$5:$L$64700,5,FALSE))</f>
        <v>Lizzi</v>
      </c>
      <c r="D50" s="16" t="s">
        <v>410</v>
      </c>
      <c r="E50" s="17"/>
      <c r="F50" s="131" t="e">
        <f t="shared" si="2"/>
        <v>#DIV/0!</v>
      </c>
      <c r="G50" s="63">
        <f t="shared" si="3"/>
        <v>100</v>
      </c>
      <c r="H50" s="64">
        <f t="shared" si="0"/>
        <v>0</v>
      </c>
      <c r="I50" s="62">
        <f t="shared" si="4"/>
        <v>100</v>
      </c>
      <c r="J50" s="180"/>
      <c r="K50" s="159" t="s">
        <v>410</v>
      </c>
      <c r="L50" s="17"/>
      <c r="M50" s="131" t="e">
        <f t="shared" si="5"/>
        <v>#DIV/0!</v>
      </c>
      <c r="N50" s="63">
        <f t="shared" si="6"/>
        <v>100</v>
      </c>
      <c r="O50" s="64">
        <f t="shared" si="1"/>
        <v>0</v>
      </c>
      <c r="P50" s="62">
        <f t="shared" si="7"/>
        <v>100</v>
      </c>
      <c r="Q50" s="182"/>
      <c r="R50" s="78">
        <f>E50+L50</f>
        <v>0</v>
      </c>
      <c r="S50" s="77">
        <f>I50+P50</f>
        <v>200</v>
      </c>
      <c r="T50" s="182"/>
    </row>
    <row r="51" spans="1:20" ht="12.75">
      <c r="A51" s="93">
        <v>80</v>
      </c>
      <c r="B51" s="52" t="str">
        <f>IF(ISNA(VLOOKUP($A51,List!$B$5:$L$64700,2,FALSE)),"",VLOOKUP($A51,List!$B$5:$L$64700,2,FALSE))</f>
        <v>Svetlana Prokopenko</v>
      </c>
      <c r="C51" s="53" t="str">
        <f>IF(ISNA(VLOOKUP($A51,List!$B$5:$L$64700,5,FALSE)),"",VLOOKUP($A51,List!$B$5:$L$64700,5,FALSE))</f>
        <v>Motja</v>
      </c>
      <c r="D51" s="16">
        <v>0</v>
      </c>
      <c r="E51" s="17">
        <v>41.79</v>
      </c>
      <c r="F51" s="131">
        <f t="shared" si="2"/>
        <v>4.426896386695382</v>
      </c>
      <c r="G51" s="63">
        <f t="shared" si="3"/>
        <v>0</v>
      </c>
      <c r="H51" s="64">
        <f t="shared" si="0"/>
        <v>0</v>
      </c>
      <c r="I51" s="62">
        <f t="shared" si="4"/>
        <v>0</v>
      </c>
      <c r="J51" s="185">
        <v>1</v>
      </c>
      <c r="K51" s="159">
        <v>0</v>
      </c>
      <c r="L51" s="17">
        <v>39.69</v>
      </c>
      <c r="M51" s="131">
        <f t="shared" si="5"/>
        <v>4.535147392290249</v>
      </c>
      <c r="N51" s="63">
        <f t="shared" si="6"/>
        <v>0</v>
      </c>
      <c r="O51" s="64">
        <f t="shared" si="1"/>
        <v>0</v>
      </c>
      <c r="P51" s="62">
        <f t="shared" si="7"/>
        <v>0</v>
      </c>
      <c r="Q51" s="210">
        <v>2</v>
      </c>
      <c r="R51" s="78">
        <f t="shared" si="12"/>
        <v>81.47999999999999</v>
      </c>
      <c r="S51" s="77">
        <f t="shared" si="13"/>
        <v>0</v>
      </c>
      <c r="T51" s="210">
        <v>1</v>
      </c>
    </row>
    <row r="52" spans="1:20" ht="12.75">
      <c r="A52" s="93">
        <v>81</v>
      </c>
      <c r="B52" s="52" t="str">
        <f>IF(ISNA(VLOOKUP($A52,List!$B$5:$L$64700,2,FALSE)),"",VLOOKUP($A52,List!$B$5:$L$64700,2,FALSE))</f>
        <v>Jeļena Prošina</v>
      </c>
      <c r="C52" s="53" t="str">
        <f>IF(ISNA(VLOOKUP($A52,List!$B$5:$L$64700,5,FALSE)),"",VLOOKUP($A52,List!$B$5:$L$64700,5,FALSE))</f>
        <v>Aktush</v>
      </c>
      <c r="D52" s="16">
        <v>0</v>
      </c>
      <c r="E52" s="17">
        <v>44.1</v>
      </c>
      <c r="F52" s="131">
        <f t="shared" si="2"/>
        <v>4.195011337868481</v>
      </c>
      <c r="G52" s="63">
        <f t="shared" si="3"/>
        <v>0</v>
      </c>
      <c r="H52" s="64">
        <f t="shared" si="0"/>
        <v>0</v>
      </c>
      <c r="I52" s="62">
        <f t="shared" si="4"/>
        <v>0</v>
      </c>
      <c r="J52" s="185">
        <v>3</v>
      </c>
      <c r="K52" s="159">
        <v>0</v>
      </c>
      <c r="L52" s="17">
        <v>40.78</v>
      </c>
      <c r="M52" s="131">
        <f t="shared" si="5"/>
        <v>4.4139283962726825</v>
      </c>
      <c r="N52" s="63">
        <f t="shared" si="6"/>
        <v>0</v>
      </c>
      <c r="O52" s="64">
        <f t="shared" si="1"/>
        <v>0</v>
      </c>
      <c r="P52" s="62">
        <f t="shared" si="7"/>
        <v>0</v>
      </c>
      <c r="Q52" s="210">
        <v>3</v>
      </c>
      <c r="R52" s="78">
        <f t="shared" si="12"/>
        <v>84.88</v>
      </c>
      <c r="S52" s="77">
        <f t="shared" si="13"/>
        <v>0</v>
      </c>
      <c r="T52" s="210">
        <v>2</v>
      </c>
    </row>
    <row r="53" spans="1:20" ht="12.75">
      <c r="A53" s="93">
        <v>82</v>
      </c>
      <c r="B53" s="52" t="str">
        <f>IF(ISNA(VLOOKUP($A53,List!$B$5:$L$64700,2,FALSE)),"",VLOOKUP($A53,List!$B$5:$L$64700,2,FALSE))</f>
        <v>Ruta Garda</v>
      </c>
      <c r="C53" s="53" t="str">
        <f>IF(ISNA(VLOOKUP($A53,List!$B$5:$L$64700,5,FALSE)),"",VLOOKUP($A53,List!$B$5:$L$64700,5,FALSE))</f>
        <v>Taivo</v>
      </c>
      <c r="D53" s="16">
        <v>0</v>
      </c>
      <c r="E53" s="17">
        <v>43.68</v>
      </c>
      <c r="F53" s="131">
        <f t="shared" si="2"/>
        <v>4.235347985347985</v>
      </c>
      <c r="G53" s="63">
        <f t="shared" si="3"/>
        <v>0</v>
      </c>
      <c r="H53" s="64">
        <f t="shared" si="0"/>
        <v>0</v>
      </c>
      <c r="I53" s="62">
        <f t="shared" si="4"/>
        <v>0</v>
      </c>
      <c r="J53" s="185">
        <v>2</v>
      </c>
      <c r="K53" s="159" t="s">
        <v>410</v>
      </c>
      <c r="L53" s="17"/>
      <c r="M53" s="131" t="e">
        <f t="shared" si="5"/>
        <v>#DIV/0!</v>
      </c>
      <c r="N53" s="63">
        <f t="shared" si="6"/>
        <v>100</v>
      </c>
      <c r="O53" s="64">
        <f t="shared" si="1"/>
        <v>0</v>
      </c>
      <c r="P53" s="62">
        <f t="shared" si="7"/>
        <v>100</v>
      </c>
      <c r="Q53" s="182"/>
      <c r="R53" s="78">
        <f t="shared" si="12"/>
        <v>43.68</v>
      </c>
      <c r="S53" s="77">
        <f t="shared" si="13"/>
        <v>100</v>
      </c>
      <c r="T53" s="182"/>
    </row>
    <row r="54" spans="1:20" ht="12.75">
      <c r="A54" s="93">
        <v>83</v>
      </c>
      <c r="B54" s="146" t="str">
        <f>IF(ISNA(VLOOKUP($A54,List!$B$5:$L$64700,2,FALSE)),"",VLOOKUP($A54,List!$B$5:$L$64700,2,FALSE))</f>
        <v>Diāna Hakova</v>
      </c>
      <c r="C54" s="115" t="str">
        <f>IF(ISNA(VLOOKUP($A54,List!$B$5:$L$64700,5,FALSE)),"",VLOOKUP($A54,List!$B$5:$L$64700,5,FALSE))</f>
        <v>Yuki</v>
      </c>
      <c r="D54" s="147" t="s">
        <v>410</v>
      </c>
      <c r="E54" s="148"/>
      <c r="F54" s="149" t="e">
        <f t="shared" si="2"/>
        <v>#DIV/0!</v>
      </c>
      <c r="G54" s="150">
        <f t="shared" si="3"/>
        <v>100</v>
      </c>
      <c r="H54" s="151">
        <f t="shared" si="0"/>
        <v>0</v>
      </c>
      <c r="I54" s="152">
        <f t="shared" si="4"/>
        <v>100</v>
      </c>
      <c r="J54" s="181"/>
      <c r="K54" s="160" t="s">
        <v>409</v>
      </c>
      <c r="L54" s="148"/>
      <c r="M54" s="149" t="e">
        <f t="shared" si="5"/>
        <v>#DIV/0!</v>
      </c>
      <c r="N54" s="150">
        <f t="shared" si="6"/>
        <v>100</v>
      </c>
      <c r="O54" s="151">
        <f t="shared" si="1"/>
        <v>0</v>
      </c>
      <c r="P54" s="152">
        <f t="shared" si="7"/>
        <v>100</v>
      </c>
      <c r="Q54" s="183"/>
      <c r="R54" s="153">
        <f t="shared" si="12"/>
        <v>0</v>
      </c>
      <c r="S54" s="154">
        <f t="shared" si="13"/>
        <v>200</v>
      </c>
      <c r="T54" s="183"/>
    </row>
    <row r="55" spans="1:20" ht="12.75">
      <c r="A55" s="112"/>
      <c r="B55" s="193" t="s">
        <v>4</v>
      </c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5"/>
      <c r="T55" s="211"/>
    </row>
    <row r="56" spans="1:20" ht="12.75">
      <c r="A56" s="93">
        <v>50</v>
      </c>
      <c r="B56" s="52" t="str">
        <f>IF(ISNA(VLOOKUP($A56,List!$B$5:$L$64700,2,FALSE)),"",VLOOKUP($A56,List!$B$5:$L$64700,2,FALSE))</f>
        <v>Aleksejs Bodrickis</v>
      </c>
      <c r="C56" s="53" t="str">
        <f>IF(ISNA(VLOOKUP($A56,List!$B$5:$L$64700,5,FALSE)),"",VLOOKUP($A56,List!$B$5:$L$64700,5,FALSE))</f>
        <v>Juno</v>
      </c>
      <c r="D56" s="16">
        <v>3</v>
      </c>
      <c r="E56" s="17">
        <v>41.88</v>
      </c>
      <c r="F56" s="131">
        <f>$E$3/E56</f>
        <v>4.41738299904489</v>
      </c>
      <c r="G56" s="63">
        <f>IF(OR(D56="diskv.",D56="n"),100,5*D56)</f>
        <v>15</v>
      </c>
      <c r="H56" s="64">
        <f>IF(E56="-","-",(IF(E56&gt;I$4,"diskv.",IF(E56&gt;G$4,E56-G$4,0))))</f>
        <v>0</v>
      </c>
      <c r="I56" s="62">
        <f>IF(OR(D56="diskv.",D56="n",H56="diskv."),100,G56+H56)</f>
        <v>15</v>
      </c>
      <c r="J56" s="180">
        <v>21</v>
      </c>
      <c r="K56" s="159">
        <v>2</v>
      </c>
      <c r="L56" s="17">
        <v>38.72</v>
      </c>
      <c r="M56" s="131">
        <f>$L$3/L56</f>
        <v>4.648760330578512</v>
      </c>
      <c r="N56" s="63">
        <f>IF(OR(K56="diskv.",K56="n"),100,5*K56)</f>
        <v>10</v>
      </c>
      <c r="O56" s="64">
        <f>IF(L56="-","-",(IF(L56&gt;P$4,"diskv.",IF(L56&gt;N$4,L56-N$4,0))))</f>
        <v>0</v>
      </c>
      <c r="P56" s="62">
        <f>IF(OR(K56="diskv.",K56="n",O56="diskv."),100,N56+O56)</f>
        <v>10</v>
      </c>
      <c r="Q56" s="182">
        <v>15</v>
      </c>
      <c r="R56" s="78">
        <f>E56+L56</f>
        <v>80.6</v>
      </c>
      <c r="S56" s="77">
        <f>I56+P56</f>
        <v>25</v>
      </c>
      <c r="T56" s="182">
        <v>12</v>
      </c>
    </row>
    <row r="57" spans="1:20" ht="12.75">
      <c r="A57" s="92">
        <v>27</v>
      </c>
      <c r="B57" s="155" t="str">
        <f>IF(ISNA(VLOOKUP($A57,List!$B$5:$L$64700,2,FALSE)),"",VLOOKUP($A57,List!$B$5:$L$64700,2,FALSE))</f>
        <v>Jolanta Janušauskiene</v>
      </c>
      <c r="C57" s="156" t="str">
        <f>IF(ISNA(VLOOKUP($A57,List!$B$5:$L$64700,5,FALSE)),"",VLOOKUP($A57,List!$B$5:$L$64700,5,FALSE))</f>
        <v>Aksis</v>
      </c>
      <c r="D57" s="16" t="s">
        <v>410</v>
      </c>
      <c r="E57" s="17"/>
      <c r="F57" s="131" t="e">
        <f t="shared" si="2"/>
        <v>#DIV/0!</v>
      </c>
      <c r="G57" s="63">
        <f t="shared" si="3"/>
        <v>100</v>
      </c>
      <c r="H57" s="64">
        <f t="shared" si="0"/>
        <v>0</v>
      </c>
      <c r="I57" s="62">
        <f t="shared" si="4"/>
        <v>100</v>
      </c>
      <c r="J57" s="179"/>
      <c r="K57" s="159">
        <v>1</v>
      </c>
      <c r="L57" s="17">
        <v>41.25</v>
      </c>
      <c r="M57" s="131">
        <f t="shared" si="5"/>
        <v>4.363636363636363</v>
      </c>
      <c r="N57" s="63">
        <f t="shared" si="6"/>
        <v>5</v>
      </c>
      <c r="O57" s="64">
        <f t="shared" si="1"/>
        <v>0</v>
      </c>
      <c r="P57" s="62">
        <f t="shared" si="7"/>
        <v>5</v>
      </c>
      <c r="Q57" s="184">
        <v>12</v>
      </c>
      <c r="R57" s="157">
        <f>E57+L57</f>
        <v>41.25</v>
      </c>
      <c r="S57" s="158">
        <f>I57+P57</f>
        <v>105</v>
      </c>
      <c r="T57" s="184"/>
    </row>
    <row r="58" spans="1:20" ht="12.75">
      <c r="A58" s="93">
        <v>28</v>
      </c>
      <c r="B58" s="52" t="str">
        <f>IF(ISNA(VLOOKUP($A58,List!$B$5:$L$64700,2,FALSE)),"",VLOOKUP($A58,List!$B$5:$L$64700,2,FALSE))</f>
        <v>Solvita Slišāne</v>
      </c>
      <c r="C58" s="53" t="str">
        <f>IF(ISNA(VLOOKUP($A58,List!$B$5:$L$64700,5,FALSE)),"",VLOOKUP($A58,List!$B$5:$L$64700,5,FALSE))</f>
        <v>Deja</v>
      </c>
      <c r="D58" s="16" t="s">
        <v>410</v>
      </c>
      <c r="E58" s="17"/>
      <c r="F58" s="131" t="e">
        <f t="shared" si="2"/>
        <v>#DIV/0!</v>
      </c>
      <c r="G58" s="63">
        <f t="shared" si="3"/>
        <v>100</v>
      </c>
      <c r="H58" s="64">
        <f t="shared" si="0"/>
        <v>0</v>
      </c>
      <c r="I58" s="62">
        <f t="shared" si="4"/>
        <v>100</v>
      </c>
      <c r="J58" s="180"/>
      <c r="K58" s="159">
        <v>2</v>
      </c>
      <c r="L58" s="17">
        <v>42.4</v>
      </c>
      <c r="M58" s="131">
        <f t="shared" si="5"/>
        <v>4.245283018867925</v>
      </c>
      <c r="N58" s="63">
        <f t="shared" si="6"/>
        <v>10</v>
      </c>
      <c r="O58" s="64">
        <f t="shared" si="1"/>
        <v>0</v>
      </c>
      <c r="P58" s="62">
        <f t="shared" si="7"/>
        <v>10</v>
      </c>
      <c r="Q58" s="182">
        <v>16</v>
      </c>
      <c r="R58" s="78">
        <f>E58+L58</f>
        <v>42.4</v>
      </c>
      <c r="S58" s="77">
        <f>I58+P58</f>
        <v>110</v>
      </c>
      <c r="T58" s="182"/>
    </row>
    <row r="59" spans="1:20" ht="12.75">
      <c r="A59" s="93">
        <v>29</v>
      </c>
      <c r="B59" s="52" t="str">
        <f>IF(ISNA(VLOOKUP($A59,List!$B$5:$L$64700,2,FALSE)),"",VLOOKUP($A59,List!$B$5:$L$64700,2,FALSE))</f>
        <v>Irina Bodraja</v>
      </c>
      <c r="C59" s="53" t="str">
        <f>IF(ISNA(VLOOKUP($A59,List!$B$5:$L$64700,5,FALSE)),"",VLOOKUP($A59,List!$B$5:$L$64700,5,FALSE))</f>
        <v>Greisi</v>
      </c>
      <c r="D59" s="16">
        <v>1</v>
      </c>
      <c r="E59" s="17">
        <v>84.62</v>
      </c>
      <c r="F59" s="131">
        <f t="shared" si="2"/>
        <v>2.186244386669818</v>
      </c>
      <c r="G59" s="63">
        <f t="shared" si="3"/>
        <v>5</v>
      </c>
      <c r="H59" s="64">
        <f t="shared" si="0"/>
        <v>29.620000000000005</v>
      </c>
      <c r="I59" s="62">
        <f t="shared" si="4"/>
        <v>34.620000000000005</v>
      </c>
      <c r="J59" s="180">
        <v>27</v>
      </c>
      <c r="K59" s="159">
        <v>0</v>
      </c>
      <c r="L59" s="17">
        <v>67.41</v>
      </c>
      <c r="M59" s="131">
        <f t="shared" si="5"/>
        <v>2.67022696929239</v>
      </c>
      <c r="N59" s="63">
        <f t="shared" si="6"/>
        <v>0</v>
      </c>
      <c r="O59" s="64">
        <f t="shared" si="1"/>
        <v>22.409999999999997</v>
      </c>
      <c r="P59" s="62">
        <f t="shared" si="7"/>
        <v>22.409999999999997</v>
      </c>
      <c r="Q59" s="182">
        <v>23</v>
      </c>
      <c r="R59" s="78">
        <f>E59+L59</f>
        <v>152.03</v>
      </c>
      <c r="S59" s="77">
        <f>I59+P59</f>
        <v>57.03</v>
      </c>
      <c r="T59" s="182"/>
    </row>
    <row r="60" spans="1:20" ht="12.75">
      <c r="A60" s="93">
        <v>30</v>
      </c>
      <c r="B60" s="52" t="str">
        <f>IF(ISNA(VLOOKUP($A60,List!$B$5:$L$64700,2,FALSE)),"",VLOOKUP($A60,List!$B$5:$L$64700,2,FALSE))</f>
        <v>Redas Masiulis</v>
      </c>
      <c r="C60" s="53" t="str">
        <f>IF(ISNA(VLOOKUP($A60,List!$B$5:$L$64700,5,FALSE)),"",VLOOKUP($A60,List!$B$5:$L$64700,5,FALSE))</f>
        <v>Grom</v>
      </c>
      <c r="D60" s="16">
        <v>1</v>
      </c>
      <c r="E60" s="17">
        <v>38.46</v>
      </c>
      <c r="F60" s="131">
        <f t="shared" si="2"/>
        <v>4.810192407696308</v>
      </c>
      <c r="G60" s="63">
        <f t="shared" si="3"/>
        <v>5</v>
      </c>
      <c r="H60" s="64">
        <f t="shared" si="0"/>
        <v>0</v>
      </c>
      <c r="I60" s="62">
        <f t="shared" si="4"/>
        <v>5</v>
      </c>
      <c r="J60" s="180">
        <v>12</v>
      </c>
      <c r="K60" s="159">
        <v>0</v>
      </c>
      <c r="L60" s="17">
        <v>33.16</v>
      </c>
      <c r="M60" s="131">
        <f t="shared" si="5"/>
        <v>5.428226779252111</v>
      </c>
      <c r="N60" s="63">
        <f t="shared" si="6"/>
        <v>0</v>
      </c>
      <c r="O60" s="64">
        <f t="shared" si="1"/>
        <v>0</v>
      </c>
      <c r="P60" s="62">
        <f t="shared" si="7"/>
        <v>0</v>
      </c>
      <c r="Q60" s="210">
        <v>1</v>
      </c>
      <c r="R60" s="78">
        <f aca="true" t="shared" si="14" ref="R60:R76">E60+L60</f>
        <v>71.62</v>
      </c>
      <c r="S60" s="77">
        <f aca="true" t="shared" si="15" ref="S60:S76">I60+P60</f>
        <v>5</v>
      </c>
      <c r="T60" s="182">
        <v>5</v>
      </c>
    </row>
    <row r="61" spans="1:20" ht="12.75">
      <c r="A61" s="93">
        <v>31</v>
      </c>
      <c r="B61" s="52" t="str">
        <f>IF(ISNA(VLOOKUP($A61,List!$B$5:$L$64700,2,FALSE)),"",VLOOKUP($A61,List!$B$5:$L$64700,2,FALSE))</f>
        <v>Anna Maksimova</v>
      </c>
      <c r="C61" s="53" t="str">
        <f>IF(ISNA(VLOOKUP($A61,List!$B$5:$L$64700,5,FALSE)),"",VLOOKUP($A61,List!$B$5:$L$64700,5,FALSE))</f>
        <v>Carmen</v>
      </c>
      <c r="D61" s="16">
        <v>4</v>
      </c>
      <c r="E61" s="17">
        <v>55.3</v>
      </c>
      <c r="F61" s="131">
        <f t="shared" si="2"/>
        <v>3.3453887884267632</v>
      </c>
      <c r="G61" s="63">
        <f t="shared" si="3"/>
        <v>20</v>
      </c>
      <c r="H61" s="64">
        <f t="shared" si="0"/>
        <v>0.29999999999999716</v>
      </c>
      <c r="I61" s="62">
        <f t="shared" si="4"/>
        <v>20.299999999999997</v>
      </c>
      <c r="J61" s="180">
        <v>25</v>
      </c>
      <c r="K61" s="159" t="s">
        <v>410</v>
      </c>
      <c r="L61" s="17"/>
      <c r="M61" s="131" t="e">
        <f t="shared" si="5"/>
        <v>#DIV/0!</v>
      </c>
      <c r="N61" s="63">
        <f t="shared" si="6"/>
        <v>100</v>
      </c>
      <c r="O61" s="64">
        <f t="shared" si="1"/>
        <v>0</v>
      </c>
      <c r="P61" s="62">
        <f t="shared" si="7"/>
        <v>100</v>
      </c>
      <c r="Q61" s="182"/>
      <c r="R61" s="78">
        <f t="shared" si="14"/>
        <v>55.3</v>
      </c>
      <c r="S61" s="77">
        <f t="shared" si="15"/>
        <v>120.3</v>
      </c>
      <c r="T61" s="182"/>
    </row>
    <row r="62" spans="1:20" ht="12.75">
      <c r="A62" s="93">
        <v>32</v>
      </c>
      <c r="B62" s="52" t="str">
        <f>IF(ISNA(VLOOKUP($A62,List!$B$5:$L$64700,2,FALSE)),"",VLOOKUP($A62,List!$B$5:$L$64700,2,FALSE))</f>
        <v>Vytautas Lopeta</v>
      </c>
      <c r="C62" s="53" t="str">
        <f>IF(ISNA(VLOOKUP($A62,List!$B$5:$L$64700,5,FALSE)),"",VLOOKUP($A62,List!$B$5:$L$64700,5,FALSE))</f>
        <v>Reginka</v>
      </c>
      <c r="D62" s="16">
        <v>3</v>
      </c>
      <c r="E62" s="17">
        <v>41.57</v>
      </c>
      <c r="F62" s="131">
        <f t="shared" si="2"/>
        <v>4.450324753427953</v>
      </c>
      <c r="G62" s="63">
        <f t="shared" si="3"/>
        <v>15</v>
      </c>
      <c r="H62" s="64">
        <f t="shared" si="0"/>
        <v>0</v>
      </c>
      <c r="I62" s="62">
        <f t="shared" si="4"/>
        <v>15</v>
      </c>
      <c r="J62" s="180">
        <v>20</v>
      </c>
      <c r="K62" s="159">
        <v>2</v>
      </c>
      <c r="L62" s="17">
        <v>34.39</v>
      </c>
      <c r="M62" s="131">
        <f t="shared" si="5"/>
        <v>5.234079674323931</v>
      </c>
      <c r="N62" s="63">
        <f t="shared" si="6"/>
        <v>10</v>
      </c>
      <c r="O62" s="64">
        <f t="shared" si="1"/>
        <v>0</v>
      </c>
      <c r="P62" s="62">
        <f t="shared" si="7"/>
        <v>10</v>
      </c>
      <c r="Q62" s="182">
        <v>14</v>
      </c>
      <c r="R62" s="78">
        <f t="shared" si="14"/>
        <v>75.96000000000001</v>
      </c>
      <c r="S62" s="77">
        <f t="shared" si="15"/>
        <v>25</v>
      </c>
      <c r="T62" s="182">
        <v>11</v>
      </c>
    </row>
    <row r="63" spans="1:20" ht="12.75">
      <c r="A63" s="93">
        <v>33</v>
      </c>
      <c r="B63" s="52" t="str">
        <f>IF(ISNA(VLOOKUP($A63,List!$B$5:$L$64700,2,FALSE)),"",VLOOKUP($A63,List!$B$5:$L$64700,2,FALSE))</f>
        <v>Anna Vinogradova</v>
      </c>
      <c r="C63" s="53" t="str">
        <f>IF(ISNA(VLOOKUP($A63,List!$B$5:$L$64700,5,FALSE)),"",VLOOKUP($A63,List!$B$5:$L$64700,5,FALSE))</f>
        <v>Mira</v>
      </c>
      <c r="D63" s="16" t="s">
        <v>410</v>
      </c>
      <c r="E63" s="17"/>
      <c r="F63" s="131" t="e">
        <f t="shared" si="2"/>
        <v>#DIV/0!</v>
      </c>
      <c r="G63" s="63">
        <f t="shared" si="3"/>
        <v>100</v>
      </c>
      <c r="H63" s="64">
        <f t="shared" si="0"/>
        <v>0</v>
      </c>
      <c r="I63" s="62">
        <f t="shared" si="4"/>
        <v>100</v>
      </c>
      <c r="J63" s="180"/>
      <c r="K63" s="159" t="s">
        <v>410</v>
      </c>
      <c r="L63" s="17"/>
      <c r="M63" s="131" t="e">
        <f t="shared" si="5"/>
        <v>#DIV/0!</v>
      </c>
      <c r="N63" s="63">
        <f t="shared" si="6"/>
        <v>100</v>
      </c>
      <c r="O63" s="64">
        <f t="shared" si="1"/>
        <v>0</v>
      </c>
      <c r="P63" s="62">
        <f t="shared" si="7"/>
        <v>100</v>
      </c>
      <c r="Q63" s="182"/>
      <c r="R63" s="78">
        <f t="shared" si="14"/>
        <v>0</v>
      </c>
      <c r="S63" s="77">
        <f t="shared" si="15"/>
        <v>200</v>
      </c>
      <c r="T63" s="182"/>
    </row>
    <row r="64" spans="1:20" ht="12.75">
      <c r="A64" s="93">
        <v>17</v>
      </c>
      <c r="B64" s="52" t="str">
        <f>IF(ISNA(VLOOKUP($A64,List!$B$5:$L$64700,2,FALSE)),"",VLOOKUP($A64,List!$B$5:$L$64700,2,FALSE))</f>
        <v>Irina Ostrovskaja</v>
      </c>
      <c r="C64" s="53" t="str">
        <f>IF(ISNA(VLOOKUP($A64,List!$B$5:$L$64700,5,FALSE)),"",VLOOKUP($A64,List!$B$5:$L$64700,5,FALSE))</f>
        <v>Chess</v>
      </c>
      <c r="D64" s="16" t="s">
        <v>409</v>
      </c>
      <c r="E64" s="17"/>
      <c r="F64" s="131" t="e">
        <f t="shared" si="2"/>
        <v>#DIV/0!</v>
      </c>
      <c r="G64" s="63">
        <f>IF(OR(D64="diskv.",D64="n"),100,5*D64)</f>
        <v>100</v>
      </c>
      <c r="H64" s="64">
        <f>IF(E64="-","-",(IF(E64&gt;I$4,"diskv.",IF(E64&gt;G$4,E64-G$4,0))))</f>
        <v>0</v>
      </c>
      <c r="I64" s="62">
        <f>IF(OR(D64="diskv.",D64="n",H64="diskv."),100,G64+H64)</f>
        <v>100</v>
      </c>
      <c r="J64" s="180"/>
      <c r="K64" s="159" t="s">
        <v>410</v>
      </c>
      <c r="L64" s="17"/>
      <c r="M64" s="131" t="e">
        <f t="shared" si="5"/>
        <v>#DIV/0!</v>
      </c>
      <c r="N64" s="63">
        <f>IF(OR(K64="diskv.",K64="n"),100,5*K64)</f>
        <v>100</v>
      </c>
      <c r="O64" s="64">
        <f>IF(L64="-","-",(IF(L64&gt;P$4,"diskv.",IF(L64&gt;N$4,L64-N$4,0))))</f>
        <v>0</v>
      </c>
      <c r="P64" s="62">
        <f>IF(OR(K64="diskv.",K64="n",O64="diskv."),100,N64+O64)</f>
        <v>100</v>
      </c>
      <c r="Q64" s="182"/>
      <c r="R64" s="78">
        <f>E64+L64</f>
        <v>0</v>
      </c>
      <c r="S64" s="77">
        <f>I64+P64</f>
        <v>200</v>
      </c>
      <c r="T64" s="182"/>
    </row>
    <row r="65" spans="1:20" ht="12.75">
      <c r="A65" s="93">
        <v>18</v>
      </c>
      <c r="B65" s="52" t="str">
        <f>IF(ISNA(VLOOKUP($A65,List!$B$5:$L$64700,2,FALSE)),"",VLOOKUP($A65,List!$B$5:$L$64700,2,FALSE))</f>
        <v>Tatjana Vanderflit</v>
      </c>
      <c r="C65" s="53" t="str">
        <f>IF(ISNA(VLOOKUP($A65,List!$B$5:$L$64700,5,FALSE)),"",VLOOKUP($A65,List!$B$5:$L$64700,5,FALSE))</f>
        <v>Flint</v>
      </c>
      <c r="D65" s="16" t="s">
        <v>409</v>
      </c>
      <c r="E65" s="17"/>
      <c r="F65" s="131" t="e">
        <f t="shared" si="2"/>
        <v>#DIV/0!</v>
      </c>
      <c r="G65" s="63">
        <f>IF(OR(D65="diskv.",D65="n"),100,5*D65)</f>
        <v>100</v>
      </c>
      <c r="H65" s="64">
        <f>IF(E65="-","-",(IF(E65&gt;I$4,"diskv.",IF(E65&gt;G$4,E65-G$4,0))))</f>
        <v>0</v>
      </c>
      <c r="I65" s="62">
        <f>IF(OR(D65="diskv.",D65="n",H65="diskv."),100,G65+H65)</f>
        <v>100</v>
      </c>
      <c r="J65" s="180"/>
      <c r="K65" s="159" t="s">
        <v>410</v>
      </c>
      <c r="L65" s="17"/>
      <c r="M65" s="131" t="e">
        <f t="shared" si="5"/>
        <v>#DIV/0!</v>
      </c>
      <c r="N65" s="63">
        <f>IF(OR(K65="diskv.",K65="n"),100,5*K65)</f>
        <v>100</v>
      </c>
      <c r="O65" s="64">
        <f>IF(L65="-","-",(IF(L65&gt;P$4,"diskv.",IF(L65&gt;N$4,L65-N$4,0))))</f>
        <v>0</v>
      </c>
      <c r="P65" s="62">
        <f>IF(OR(K65="diskv.",K65="n",O65="diskv."),100,N65+O65)</f>
        <v>100</v>
      </c>
      <c r="Q65" s="182"/>
      <c r="R65" s="78">
        <f>E65+L65</f>
        <v>0</v>
      </c>
      <c r="S65" s="77">
        <f>I65+P65</f>
        <v>200</v>
      </c>
      <c r="T65" s="182"/>
    </row>
    <row r="66" spans="1:20" ht="12.75">
      <c r="A66" s="93">
        <v>41</v>
      </c>
      <c r="B66" s="52" t="str">
        <f>IF(ISNA(VLOOKUP($A66,List!$B$5:$L$64700,2,FALSE)),"",VLOOKUP($A66,List!$B$5:$L$64700,2,FALSE))</f>
        <v>Gintare Guzeviciute</v>
      </c>
      <c r="C66" s="53" t="str">
        <f>IF(ISNA(VLOOKUP($A66,List!$B$5:$L$64700,5,FALSE)),"",VLOOKUP($A66,List!$B$5:$L$64700,5,FALSE))</f>
        <v>Gaza</v>
      </c>
      <c r="D66" s="16" t="s">
        <v>410</v>
      </c>
      <c r="E66" s="17"/>
      <c r="F66" s="131" t="e">
        <f t="shared" si="2"/>
        <v>#DIV/0!</v>
      </c>
      <c r="G66" s="63">
        <f t="shared" si="3"/>
        <v>100</v>
      </c>
      <c r="H66" s="64">
        <f t="shared" si="0"/>
        <v>0</v>
      </c>
      <c r="I66" s="62">
        <f t="shared" si="4"/>
        <v>100</v>
      </c>
      <c r="J66" s="180"/>
      <c r="K66" s="159" t="s">
        <v>410</v>
      </c>
      <c r="L66" s="17"/>
      <c r="M66" s="131" t="e">
        <f t="shared" si="5"/>
        <v>#DIV/0!</v>
      </c>
      <c r="N66" s="63">
        <f t="shared" si="6"/>
        <v>100</v>
      </c>
      <c r="O66" s="64">
        <f t="shared" si="1"/>
        <v>0</v>
      </c>
      <c r="P66" s="62">
        <f t="shared" si="7"/>
        <v>100</v>
      </c>
      <c r="Q66" s="182"/>
      <c r="R66" s="78">
        <f t="shared" si="14"/>
        <v>0</v>
      </c>
      <c r="S66" s="77">
        <f t="shared" si="15"/>
        <v>200</v>
      </c>
      <c r="T66" s="182"/>
    </row>
    <row r="67" spans="1:20" ht="12.75">
      <c r="A67" s="93">
        <v>42</v>
      </c>
      <c r="B67" s="52" t="str">
        <f>IF(ISNA(VLOOKUP($A67,List!$B$5:$L$64700,2,FALSE)),"",VLOOKUP($A67,List!$B$5:$L$64700,2,FALSE))</f>
        <v>Rimvydas Ciesiunas</v>
      </c>
      <c r="C67" s="53" t="str">
        <f>IF(ISNA(VLOOKUP($A67,List!$B$5:$L$64700,5,FALSE)),"",VLOOKUP($A67,List!$B$5:$L$64700,5,FALSE))</f>
        <v>Hero</v>
      </c>
      <c r="D67" s="16" t="s">
        <v>410</v>
      </c>
      <c r="E67" s="17"/>
      <c r="F67" s="131" t="e">
        <f t="shared" si="2"/>
        <v>#DIV/0!</v>
      </c>
      <c r="G67" s="63">
        <f t="shared" si="3"/>
        <v>100</v>
      </c>
      <c r="H67" s="64">
        <f t="shared" si="0"/>
        <v>0</v>
      </c>
      <c r="I67" s="62">
        <f t="shared" si="4"/>
        <v>100</v>
      </c>
      <c r="J67" s="180"/>
      <c r="K67" s="159" t="s">
        <v>410</v>
      </c>
      <c r="L67" s="17"/>
      <c r="M67" s="131" t="e">
        <f t="shared" si="5"/>
        <v>#DIV/0!</v>
      </c>
      <c r="N67" s="63">
        <f t="shared" si="6"/>
        <v>100</v>
      </c>
      <c r="O67" s="64">
        <f t="shared" si="1"/>
        <v>0</v>
      </c>
      <c r="P67" s="62">
        <f t="shared" si="7"/>
        <v>100</v>
      </c>
      <c r="Q67" s="182"/>
      <c r="R67" s="78">
        <f t="shared" si="14"/>
        <v>0</v>
      </c>
      <c r="S67" s="77">
        <f t="shared" si="15"/>
        <v>200</v>
      </c>
      <c r="T67" s="182"/>
    </row>
    <row r="68" spans="1:20" ht="12.75">
      <c r="A68" s="93">
        <v>43</v>
      </c>
      <c r="B68" s="52" t="str">
        <f>IF(ISNA(VLOOKUP($A68,List!$B$5:$L$64700,2,FALSE)),"",VLOOKUP($A68,List!$B$5:$L$64700,2,FALSE))</f>
        <v>Ļubova Bukrejeva</v>
      </c>
      <c r="C68" s="53" t="str">
        <f>IF(ISNA(VLOOKUP($A68,List!$B$5:$L$64700,5,FALSE)),"",VLOOKUP($A68,List!$B$5:$L$64700,5,FALSE))</f>
        <v>Meggy</v>
      </c>
      <c r="D68" s="16">
        <v>3</v>
      </c>
      <c r="E68" s="17">
        <v>54.31</v>
      </c>
      <c r="F68" s="131">
        <f t="shared" si="2"/>
        <v>3.406370834100534</v>
      </c>
      <c r="G68" s="63">
        <f t="shared" si="3"/>
        <v>15</v>
      </c>
      <c r="H68" s="64">
        <f t="shared" si="0"/>
        <v>0</v>
      </c>
      <c r="I68" s="62">
        <f t="shared" si="4"/>
        <v>15</v>
      </c>
      <c r="J68" s="180">
        <v>24</v>
      </c>
      <c r="K68" s="159">
        <v>1</v>
      </c>
      <c r="L68" s="17">
        <v>55.81</v>
      </c>
      <c r="M68" s="131">
        <f t="shared" si="5"/>
        <v>3.225228453682136</v>
      </c>
      <c r="N68" s="63">
        <f t="shared" si="6"/>
        <v>5</v>
      </c>
      <c r="O68" s="64">
        <f t="shared" si="1"/>
        <v>10.810000000000002</v>
      </c>
      <c r="P68" s="62">
        <f t="shared" si="7"/>
        <v>15.810000000000002</v>
      </c>
      <c r="Q68" s="182">
        <v>21</v>
      </c>
      <c r="R68" s="78">
        <f t="shared" si="14"/>
        <v>110.12</v>
      </c>
      <c r="S68" s="77">
        <f t="shared" si="15"/>
        <v>30.810000000000002</v>
      </c>
      <c r="T68" s="182">
        <v>13</v>
      </c>
    </row>
    <row r="69" spans="1:20" ht="12.75">
      <c r="A69" s="93">
        <v>44</v>
      </c>
      <c r="B69" s="52" t="str">
        <f>IF(ISNA(VLOOKUP($A69,List!$B$5:$L$64700,2,FALSE)),"",VLOOKUP($A69,List!$B$5:$L$64700,2,FALSE))</f>
        <v>Audra Lekštutytė</v>
      </c>
      <c r="C69" s="53" t="str">
        <f>IF(ISNA(VLOOKUP($A69,List!$B$5:$L$64700,5,FALSE)),"",VLOOKUP($A69,List!$B$5:$L$64700,5,FALSE))</f>
        <v>Wookie</v>
      </c>
      <c r="D69" s="16">
        <v>0</v>
      </c>
      <c r="E69" s="187">
        <v>42.6</v>
      </c>
      <c r="F69" s="131">
        <f t="shared" si="2"/>
        <v>4.342723004694836</v>
      </c>
      <c r="G69" s="63">
        <f t="shared" si="3"/>
        <v>0</v>
      </c>
      <c r="H69" s="64">
        <f t="shared" si="0"/>
        <v>0</v>
      </c>
      <c r="I69" s="62">
        <f t="shared" si="4"/>
        <v>0</v>
      </c>
      <c r="J69" s="180">
        <v>6</v>
      </c>
      <c r="K69" s="159" t="s">
        <v>410</v>
      </c>
      <c r="L69" s="17"/>
      <c r="M69" s="131" t="e">
        <f t="shared" si="5"/>
        <v>#DIV/0!</v>
      </c>
      <c r="N69" s="63">
        <f t="shared" si="6"/>
        <v>100</v>
      </c>
      <c r="O69" s="64">
        <f t="shared" si="1"/>
        <v>0</v>
      </c>
      <c r="P69" s="62">
        <f t="shared" si="7"/>
        <v>100</v>
      </c>
      <c r="Q69" s="182"/>
      <c r="R69" s="78">
        <f t="shared" si="14"/>
        <v>42.6</v>
      </c>
      <c r="S69" s="77">
        <f t="shared" si="15"/>
        <v>100</v>
      </c>
      <c r="T69" s="182"/>
    </row>
    <row r="70" spans="1:20" ht="12.75">
      <c r="A70" s="93">
        <v>45</v>
      </c>
      <c r="B70" s="52" t="str">
        <f>IF(ISNA(VLOOKUP($A70,List!$B$5:$L$64700,2,FALSE)),"",VLOOKUP($A70,List!$B$5:$L$64700,2,FALSE))</f>
        <v>Stefi Praakli</v>
      </c>
      <c r="C70" s="53" t="str">
        <f>IF(ISNA(VLOOKUP($A70,List!$B$5:$L$64700,5,FALSE)),"",VLOOKUP($A70,List!$B$5:$L$64700,5,FALSE))</f>
        <v>Ettie</v>
      </c>
      <c r="D70" s="16" t="s">
        <v>409</v>
      </c>
      <c r="E70" s="17"/>
      <c r="F70" s="131" t="e">
        <f t="shared" si="2"/>
        <v>#DIV/0!</v>
      </c>
      <c r="G70" s="63">
        <f t="shared" si="3"/>
        <v>100</v>
      </c>
      <c r="H70" s="64">
        <f t="shared" si="0"/>
        <v>0</v>
      </c>
      <c r="I70" s="62">
        <f t="shared" si="4"/>
        <v>100</v>
      </c>
      <c r="J70" s="180"/>
      <c r="K70" s="159">
        <v>3</v>
      </c>
      <c r="L70" s="17">
        <v>37.74</v>
      </c>
      <c r="M70" s="131">
        <f t="shared" si="5"/>
        <v>4.769475357710651</v>
      </c>
      <c r="N70" s="63">
        <f t="shared" si="6"/>
        <v>15</v>
      </c>
      <c r="O70" s="64">
        <f t="shared" si="1"/>
        <v>0</v>
      </c>
      <c r="P70" s="62">
        <f t="shared" si="7"/>
        <v>15</v>
      </c>
      <c r="Q70" s="182">
        <v>19</v>
      </c>
      <c r="R70" s="78">
        <f t="shared" si="14"/>
        <v>37.74</v>
      </c>
      <c r="S70" s="77">
        <f t="shared" si="15"/>
        <v>115</v>
      </c>
      <c r="T70" s="182"/>
    </row>
    <row r="71" spans="1:20" ht="12.75">
      <c r="A71" s="93">
        <v>46</v>
      </c>
      <c r="B71" s="52" t="str">
        <f>IF(ISNA(VLOOKUP($A71,List!$B$5:$L$64700,2,FALSE)),"",VLOOKUP($A71,List!$B$5:$L$64700,2,FALSE))</f>
        <v>Liene Poriņa</v>
      </c>
      <c r="C71" s="53" t="str">
        <f>IF(ISNA(VLOOKUP($A71,List!$B$5:$L$64700,5,FALSE)),"",VLOOKUP($A71,List!$B$5:$L$64700,5,FALSE))</f>
        <v>Griks</v>
      </c>
      <c r="D71" s="16">
        <v>2</v>
      </c>
      <c r="E71" s="17">
        <v>40.12</v>
      </c>
      <c r="F71" s="131">
        <f t="shared" si="2"/>
        <v>4.611166500498505</v>
      </c>
      <c r="G71" s="63">
        <f t="shared" si="3"/>
        <v>10</v>
      </c>
      <c r="H71" s="64">
        <f t="shared" si="0"/>
        <v>0</v>
      </c>
      <c r="I71" s="62">
        <f t="shared" si="4"/>
        <v>10</v>
      </c>
      <c r="J71" s="180">
        <v>16</v>
      </c>
      <c r="K71" s="159" t="s">
        <v>410</v>
      </c>
      <c r="L71" s="17"/>
      <c r="M71" s="131" t="e">
        <f t="shared" si="5"/>
        <v>#DIV/0!</v>
      </c>
      <c r="N71" s="63">
        <f t="shared" si="6"/>
        <v>100</v>
      </c>
      <c r="O71" s="64">
        <f t="shared" si="1"/>
        <v>0</v>
      </c>
      <c r="P71" s="62">
        <f t="shared" si="7"/>
        <v>100</v>
      </c>
      <c r="Q71" s="182"/>
      <c r="R71" s="78">
        <f t="shared" si="14"/>
        <v>40.12</v>
      </c>
      <c r="S71" s="77">
        <f t="shared" si="15"/>
        <v>110</v>
      </c>
      <c r="T71" s="182"/>
    </row>
    <row r="72" spans="1:20" ht="12.75">
      <c r="A72" s="93">
        <v>47</v>
      </c>
      <c r="B72" s="52" t="str">
        <f>IF(ISNA(VLOOKUP($A72,List!$B$5:$L$64700,2,FALSE)),"",VLOOKUP($A72,List!$B$5:$L$64700,2,FALSE))</f>
        <v>Ieva Kantmane</v>
      </c>
      <c r="C72" s="53" t="str">
        <f>IF(ISNA(VLOOKUP($A72,List!$B$5:$L$64700,5,FALSE)),"",VLOOKUP($A72,List!$B$5:$L$64700,5,FALSE))</f>
        <v>Rendijs</v>
      </c>
      <c r="D72" s="16" t="s">
        <v>410</v>
      </c>
      <c r="E72" s="17"/>
      <c r="F72" s="131" t="e">
        <f t="shared" si="2"/>
        <v>#DIV/0!</v>
      </c>
      <c r="G72" s="63">
        <f t="shared" si="3"/>
        <v>100</v>
      </c>
      <c r="H72" s="64">
        <f t="shared" si="0"/>
        <v>0</v>
      </c>
      <c r="I72" s="62">
        <f t="shared" si="4"/>
        <v>100</v>
      </c>
      <c r="J72" s="180"/>
      <c r="K72" s="159" t="s">
        <v>409</v>
      </c>
      <c r="L72" s="17"/>
      <c r="M72" s="131" t="e">
        <f t="shared" si="5"/>
        <v>#DIV/0!</v>
      </c>
      <c r="N72" s="63">
        <f t="shared" si="6"/>
        <v>100</v>
      </c>
      <c r="O72" s="64">
        <f t="shared" si="1"/>
        <v>0</v>
      </c>
      <c r="P72" s="62">
        <f t="shared" si="7"/>
        <v>100</v>
      </c>
      <c r="Q72" s="182"/>
      <c r="R72" s="78">
        <f t="shared" si="14"/>
        <v>0</v>
      </c>
      <c r="S72" s="77">
        <f t="shared" si="15"/>
        <v>200</v>
      </c>
      <c r="T72" s="182"/>
    </row>
    <row r="73" spans="1:20" ht="12.75">
      <c r="A73" s="93">
        <v>48</v>
      </c>
      <c r="B73" s="52" t="str">
        <f>IF(ISNA(VLOOKUP($A73,List!$B$5:$L$64700,2,FALSE)),"",VLOOKUP($A73,List!$B$5:$L$64700,2,FALSE))</f>
        <v>Daiva Vadisiute</v>
      </c>
      <c r="C73" s="53" t="str">
        <f>IF(ISNA(VLOOKUP($A73,List!$B$5:$L$64700,5,FALSE)),"",VLOOKUP($A73,List!$B$5:$L$64700,5,FALSE))</f>
        <v>Udo</v>
      </c>
      <c r="D73" s="16" t="s">
        <v>410</v>
      </c>
      <c r="E73" s="17"/>
      <c r="F73" s="131" t="e">
        <f t="shared" si="2"/>
        <v>#DIV/0!</v>
      </c>
      <c r="G73" s="63">
        <f t="shared" si="3"/>
        <v>100</v>
      </c>
      <c r="H73" s="64">
        <f t="shared" si="0"/>
        <v>0</v>
      </c>
      <c r="I73" s="62">
        <f t="shared" si="4"/>
        <v>100</v>
      </c>
      <c r="J73" s="180"/>
      <c r="K73" s="159">
        <v>3</v>
      </c>
      <c r="L73" s="17">
        <v>41.19</v>
      </c>
      <c r="M73" s="131">
        <f t="shared" si="5"/>
        <v>4.369992716678806</v>
      </c>
      <c r="N73" s="63">
        <f t="shared" si="6"/>
        <v>15</v>
      </c>
      <c r="O73" s="64">
        <f t="shared" si="1"/>
        <v>0</v>
      </c>
      <c r="P73" s="62">
        <f t="shared" si="7"/>
        <v>15</v>
      </c>
      <c r="Q73" s="182">
        <v>20</v>
      </c>
      <c r="R73" s="78">
        <f t="shared" si="14"/>
        <v>41.19</v>
      </c>
      <c r="S73" s="77">
        <f t="shared" si="15"/>
        <v>115</v>
      </c>
      <c r="T73" s="182"/>
    </row>
    <row r="74" spans="1:20" ht="12.75">
      <c r="A74" s="93">
        <v>49</v>
      </c>
      <c r="B74" s="52" t="str">
        <f>IF(ISNA(VLOOKUP($A74,List!$B$5:$L$64700,2,FALSE)),"",VLOOKUP($A74,List!$B$5:$L$64700,2,FALSE))</f>
        <v>Jekaterina Akimova</v>
      </c>
      <c r="C74" s="53" t="str">
        <f>IF(ISNA(VLOOKUP($A74,List!$B$5:$L$64700,5,FALSE)),"",VLOOKUP($A74,List!$B$5:$L$64700,5,FALSE))</f>
        <v>Meni</v>
      </c>
      <c r="D74" s="16" t="s">
        <v>410</v>
      </c>
      <c r="E74" s="17"/>
      <c r="F74" s="131" t="e">
        <f t="shared" si="2"/>
        <v>#DIV/0!</v>
      </c>
      <c r="G74" s="63">
        <f t="shared" si="3"/>
        <v>100</v>
      </c>
      <c r="H74" s="64">
        <f aca="true" t="shared" si="16" ref="H74:H100">IF(E74="-","-",(IF(E74&gt;I$4,"diskv.",IF(E74&gt;G$4,E74-G$4,0))))</f>
        <v>0</v>
      </c>
      <c r="I74" s="62">
        <f t="shared" si="4"/>
        <v>100</v>
      </c>
      <c r="J74" s="180"/>
      <c r="K74" s="159">
        <v>0</v>
      </c>
      <c r="L74" s="17">
        <v>36.58</v>
      </c>
      <c r="M74" s="131">
        <f t="shared" si="5"/>
        <v>4.920721705850192</v>
      </c>
      <c r="N74" s="63">
        <f t="shared" si="6"/>
        <v>0</v>
      </c>
      <c r="O74" s="64">
        <f aca="true" t="shared" si="17" ref="O74:O100">IF(L74="-","-",(IF(L74&gt;P$4,"diskv.",IF(L74&gt;N$4,L74-N$4,0))))</f>
        <v>0</v>
      </c>
      <c r="P74" s="62">
        <f t="shared" si="7"/>
        <v>0</v>
      </c>
      <c r="Q74" s="210">
        <v>3</v>
      </c>
      <c r="R74" s="78">
        <f t="shared" si="14"/>
        <v>36.58</v>
      </c>
      <c r="S74" s="77">
        <f t="shared" si="15"/>
        <v>100</v>
      </c>
      <c r="T74" s="182"/>
    </row>
    <row r="75" spans="1:20" ht="12.75">
      <c r="A75" s="93">
        <v>51</v>
      </c>
      <c r="B75" s="52" t="str">
        <f>IF(ISNA(VLOOKUP($A75,List!$B$5:$L$64700,2,FALSE)),"",VLOOKUP($A75,List!$B$5:$L$64700,2,FALSE))</f>
        <v>Tiina Teng-Tamme</v>
      </c>
      <c r="C75" s="53" t="str">
        <f>IF(ISNA(VLOOKUP($A75,List!$B$5:$L$64700,5,FALSE)),"",VLOOKUP($A75,List!$B$5:$L$64700,5,FALSE))</f>
        <v>Leo</v>
      </c>
      <c r="D75" s="16" t="s">
        <v>410</v>
      </c>
      <c r="E75" s="17"/>
      <c r="F75" s="131" t="e">
        <f aca="true" t="shared" si="18" ref="F75:F100">$E$3/E75</f>
        <v>#DIV/0!</v>
      </c>
      <c r="G75" s="63">
        <f aca="true" t="shared" si="19" ref="G75:G100">IF(OR(D75="diskv.",D75="n"),100,5*D75)</f>
        <v>100</v>
      </c>
      <c r="H75" s="64">
        <f t="shared" si="16"/>
        <v>0</v>
      </c>
      <c r="I75" s="62">
        <f aca="true" t="shared" si="20" ref="I75:I100">IF(OR(D75="diskv.",D75="n",H75="diskv."),100,G75+H75)</f>
        <v>100</v>
      </c>
      <c r="J75" s="180"/>
      <c r="K75" s="159" t="s">
        <v>410</v>
      </c>
      <c r="L75" s="17"/>
      <c r="M75" s="131" t="e">
        <f aca="true" t="shared" si="21" ref="M75:M100">$L$3/L75</f>
        <v>#DIV/0!</v>
      </c>
      <c r="N75" s="63">
        <f aca="true" t="shared" si="22" ref="N75:N100">IF(OR(K75="diskv.",K75="n"),100,5*K75)</f>
        <v>100</v>
      </c>
      <c r="O75" s="64">
        <f t="shared" si="17"/>
        <v>0</v>
      </c>
      <c r="P75" s="62">
        <f aca="true" t="shared" si="23" ref="P75:P100">IF(OR(K75="diskv.",K75="n",O75="diskv."),100,N75+O75)</f>
        <v>100</v>
      </c>
      <c r="Q75" s="182"/>
      <c r="R75" s="78">
        <f t="shared" si="14"/>
        <v>0</v>
      </c>
      <c r="S75" s="77">
        <f t="shared" si="15"/>
        <v>200</v>
      </c>
      <c r="T75" s="182"/>
    </row>
    <row r="76" spans="1:20" ht="12.75">
      <c r="A76" s="93">
        <v>84</v>
      </c>
      <c r="B76" s="52" t="str">
        <f>IF(ISNA(VLOOKUP($A76,List!$B$5:$L$64700,2,FALSE)),"",VLOOKUP($A76,List!$B$5:$L$64700,2,FALSE))</f>
        <v>Rita Dambrauskaitė</v>
      </c>
      <c r="C76" s="53" t="str">
        <f>IF(ISNA(VLOOKUP($A76,List!$B$5:$L$64700,5,FALSE)),"",VLOOKUP($A76,List!$B$5:$L$64700,5,FALSE))</f>
        <v>Kola</v>
      </c>
      <c r="D76" s="16">
        <v>0</v>
      </c>
      <c r="E76" s="186">
        <v>44.68</v>
      </c>
      <c r="F76" s="131">
        <f t="shared" si="18"/>
        <v>4.140555058191585</v>
      </c>
      <c r="G76" s="63">
        <f t="shared" si="19"/>
        <v>0</v>
      </c>
      <c r="H76" s="64">
        <f t="shared" si="16"/>
        <v>0</v>
      </c>
      <c r="I76" s="62">
        <f t="shared" si="20"/>
        <v>0</v>
      </c>
      <c r="J76" s="180">
        <v>8</v>
      </c>
      <c r="K76" s="159">
        <v>0</v>
      </c>
      <c r="L76" s="17">
        <v>46.97</v>
      </c>
      <c r="M76" s="131">
        <f t="shared" si="21"/>
        <v>3.832233340430062</v>
      </c>
      <c r="N76" s="63">
        <f t="shared" si="22"/>
        <v>0</v>
      </c>
      <c r="O76" s="64">
        <f t="shared" si="17"/>
        <v>1.9699999999999989</v>
      </c>
      <c r="P76" s="62">
        <f t="shared" si="23"/>
        <v>1.9699999999999989</v>
      </c>
      <c r="Q76" s="182">
        <v>9</v>
      </c>
      <c r="R76" s="78">
        <f t="shared" si="14"/>
        <v>91.65</v>
      </c>
      <c r="S76" s="77">
        <f t="shared" si="15"/>
        <v>1.9699999999999989</v>
      </c>
      <c r="T76" s="210">
        <v>3</v>
      </c>
    </row>
    <row r="77" spans="1:20" ht="12.75">
      <c r="A77" s="93">
        <v>85</v>
      </c>
      <c r="B77" s="52" t="str">
        <f>IF(ISNA(VLOOKUP($A77,List!$B$5:$L$64700,2,FALSE)),"",VLOOKUP($A77,List!$B$5:$L$64700,2,FALSE))</f>
        <v>Natalija Loginova</v>
      </c>
      <c r="C77" s="53" t="str">
        <f>IF(ISNA(VLOOKUP($A77,List!$B$5:$L$64700,5,FALSE)),"",VLOOKUP($A77,List!$B$5:$L$64700,5,FALSE))</f>
        <v>Ella</v>
      </c>
      <c r="D77" s="16">
        <v>0</v>
      </c>
      <c r="E77" s="186">
        <v>37.17</v>
      </c>
      <c r="F77" s="131">
        <f t="shared" si="18"/>
        <v>4.977132095776163</v>
      </c>
      <c r="G77" s="63">
        <f t="shared" si="19"/>
        <v>0</v>
      </c>
      <c r="H77" s="64">
        <f t="shared" si="16"/>
        <v>0</v>
      </c>
      <c r="I77" s="62">
        <f t="shared" si="20"/>
        <v>0</v>
      </c>
      <c r="J77" s="185">
        <v>2</v>
      </c>
      <c r="K77" s="159" t="s">
        <v>410</v>
      </c>
      <c r="L77" s="17"/>
      <c r="M77" s="131" t="e">
        <f t="shared" si="21"/>
        <v>#DIV/0!</v>
      </c>
      <c r="N77" s="63">
        <f t="shared" si="22"/>
        <v>100</v>
      </c>
      <c r="O77" s="64">
        <f t="shared" si="17"/>
        <v>0</v>
      </c>
      <c r="P77" s="62">
        <f t="shared" si="23"/>
        <v>100</v>
      </c>
      <c r="Q77" s="182"/>
      <c r="R77" s="78">
        <f>E77+L77</f>
        <v>37.17</v>
      </c>
      <c r="S77" s="77">
        <f>I77+P77</f>
        <v>100</v>
      </c>
      <c r="T77" s="182"/>
    </row>
    <row r="78" spans="1:20" ht="12.75">
      <c r="A78" s="93">
        <v>86</v>
      </c>
      <c r="B78" s="52" t="str">
        <f>IF(ISNA(VLOOKUP($A78,List!$B$5:$L$64700,2,FALSE)),"",VLOOKUP($A78,List!$B$5:$L$64700,2,FALSE))</f>
        <v>Monika Põld</v>
      </c>
      <c r="C78" s="53" t="str">
        <f>IF(ISNA(VLOOKUP($A78,List!$B$5:$L$64700,5,FALSE)),"",VLOOKUP($A78,List!$B$5:$L$64700,5,FALSE))</f>
        <v>Tšikk</v>
      </c>
      <c r="D78" s="16">
        <v>2</v>
      </c>
      <c r="E78" s="17">
        <v>45.42</v>
      </c>
      <c r="F78" s="131">
        <f t="shared" si="18"/>
        <v>4.073095552619991</v>
      </c>
      <c r="G78" s="63">
        <f t="shared" si="19"/>
        <v>10</v>
      </c>
      <c r="H78" s="64">
        <f t="shared" si="16"/>
        <v>0</v>
      </c>
      <c r="I78" s="62">
        <f t="shared" si="20"/>
        <v>10</v>
      </c>
      <c r="J78" s="180">
        <v>19</v>
      </c>
      <c r="K78" s="159" t="s">
        <v>409</v>
      </c>
      <c r="L78" s="17"/>
      <c r="M78" s="131" t="e">
        <f t="shared" si="21"/>
        <v>#DIV/0!</v>
      </c>
      <c r="N78" s="63">
        <f t="shared" si="22"/>
        <v>100</v>
      </c>
      <c r="O78" s="64">
        <f t="shared" si="17"/>
        <v>0</v>
      </c>
      <c r="P78" s="62">
        <f t="shared" si="23"/>
        <v>100</v>
      </c>
      <c r="Q78" s="182"/>
      <c r="R78" s="78">
        <f>E78+L78</f>
        <v>45.42</v>
      </c>
      <c r="S78" s="77">
        <f>I78+P78</f>
        <v>110</v>
      </c>
      <c r="T78" s="182"/>
    </row>
    <row r="79" spans="1:20" ht="12.75">
      <c r="A79" s="93">
        <v>87</v>
      </c>
      <c r="B79" s="52" t="str">
        <f>IF(ISNA(VLOOKUP($A79,List!$B$5:$L$64700,2,FALSE)),"",VLOOKUP($A79,List!$B$5:$L$64700,2,FALSE))</f>
        <v>Natalia Garastsenko</v>
      </c>
      <c r="C79" s="53" t="str">
        <f>IF(ISNA(VLOOKUP($A79,List!$B$5:$L$64700,5,FALSE)),"",VLOOKUP($A79,List!$B$5:$L$64700,5,FALSE))</f>
        <v>Rush</v>
      </c>
      <c r="D79" s="16">
        <v>3</v>
      </c>
      <c r="E79" s="17">
        <v>45.52</v>
      </c>
      <c r="F79" s="131">
        <f t="shared" si="18"/>
        <v>4.06414762741652</v>
      </c>
      <c r="G79" s="63">
        <f t="shared" si="19"/>
        <v>15</v>
      </c>
      <c r="H79" s="64">
        <f t="shared" si="16"/>
        <v>0</v>
      </c>
      <c r="I79" s="62">
        <f t="shared" si="20"/>
        <v>15</v>
      </c>
      <c r="J79" s="180">
        <v>23</v>
      </c>
      <c r="K79" s="159" t="s">
        <v>410</v>
      </c>
      <c r="L79" s="17"/>
      <c r="M79" s="131" t="e">
        <f t="shared" si="21"/>
        <v>#DIV/0!</v>
      </c>
      <c r="N79" s="63">
        <f t="shared" si="22"/>
        <v>100</v>
      </c>
      <c r="O79" s="64">
        <f t="shared" si="17"/>
        <v>0</v>
      </c>
      <c r="P79" s="62">
        <f t="shared" si="23"/>
        <v>100</v>
      </c>
      <c r="Q79" s="182"/>
      <c r="R79" s="78">
        <f>E79+L79</f>
        <v>45.52</v>
      </c>
      <c r="S79" s="77">
        <f>I79+P79</f>
        <v>115</v>
      </c>
      <c r="T79" s="182"/>
    </row>
    <row r="80" spans="1:20" ht="12.75">
      <c r="A80" s="93">
        <v>88</v>
      </c>
      <c r="B80" s="52" t="str">
        <f>IF(ISNA(VLOOKUP($A80,List!$B$5:$L$64700,2,FALSE)),"",VLOOKUP($A80,List!$B$5:$L$64700,2,FALSE))</f>
        <v>Jūlija Kampuse</v>
      </c>
      <c r="C80" s="53" t="str">
        <f>IF(ISNA(VLOOKUP($A80,List!$B$5:$L$64700,5,FALSE)),"",VLOOKUP($A80,List!$B$5:$L$64700,5,FALSE))</f>
        <v>Kudra</v>
      </c>
      <c r="D80" s="16" t="s">
        <v>410</v>
      </c>
      <c r="E80" s="17"/>
      <c r="F80" s="131" t="e">
        <f t="shared" si="18"/>
        <v>#DIV/0!</v>
      </c>
      <c r="G80" s="63">
        <f t="shared" si="19"/>
        <v>100</v>
      </c>
      <c r="H80" s="64">
        <f t="shared" si="16"/>
        <v>0</v>
      </c>
      <c r="I80" s="62">
        <f t="shared" si="20"/>
        <v>100</v>
      </c>
      <c r="J80" s="180"/>
      <c r="K80" s="159" t="s">
        <v>410</v>
      </c>
      <c r="L80" s="17"/>
      <c r="M80" s="131" t="e">
        <f t="shared" si="21"/>
        <v>#DIV/0!</v>
      </c>
      <c r="N80" s="63">
        <f t="shared" si="22"/>
        <v>100</v>
      </c>
      <c r="O80" s="64">
        <f t="shared" si="17"/>
        <v>0</v>
      </c>
      <c r="P80" s="62">
        <f t="shared" si="23"/>
        <v>100</v>
      </c>
      <c r="Q80" s="182"/>
      <c r="R80" s="78">
        <f>E80+L80</f>
        <v>0</v>
      </c>
      <c r="S80" s="77">
        <f>I80+P80</f>
        <v>200</v>
      </c>
      <c r="T80" s="182"/>
    </row>
    <row r="81" spans="1:20" ht="12.75">
      <c r="A81" s="93">
        <v>89</v>
      </c>
      <c r="B81" s="52" t="str">
        <f>IF(ISNA(VLOOKUP($A81,List!$B$5:$L$64700,2,FALSE)),"",VLOOKUP($A81,List!$B$5:$L$64700,2,FALSE))</f>
        <v>Kairi Raamat</v>
      </c>
      <c r="C81" s="53" t="str">
        <f>IF(ISNA(VLOOKUP($A81,List!$B$5:$L$64700,5,FALSE)),"",VLOOKUP($A81,List!$B$5:$L$64700,5,FALSE))</f>
        <v>Pepe</v>
      </c>
      <c r="D81" s="16" t="s">
        <v>410</v>
      </c>
      <c r="E81" s="17"/>
      <c r="F81" s="131" t="e">
        <f t="shared" si="18"/>
        <v>#DIV/0!</v>
      </c>
      <c r="G81" s="63">
        <f t="shared" si="19"/>
        <v>100</v>
      </c>
      <c r="H81" s="64">
        <f t="shared" si="16"/>
        <v>0</v>
      </c>
      <c r="I81" s="62">
        <f t="shared" si="20"/>
        <v>100</v>
      </c>
      <c r="J81" s="180"/>
      <c r="K81" s="159">
        <v>0</v>
      </c>
      <c r="L81" s="17">
        <v>35.68</v>
      </c>
      <c r="M81" s="131">
        <f t="shared" si="21"/>
        <v>5.044843049327354</v>
      </c>
      <c r="N81" s="63">
        <f t="shared" si="22"/>
        <v>0</v>
      </c>
      <c r="O81" s="64">
        <f t="shared" si="17"/>
        <v>0</v>
      </c>
      <c r="P81" s="62">
        <f t="shared" si="23"/>
        <v>0</v>
      </c>
      <c r="Q81" s="210">
        <v>2</v>
      </c>
      <c r="R81" s="78">
        <f>E81+L81</f>
        <v>35.68</v>
      </c>
      <c r="S81" s="77">
        <f>I81+P81</f>
        <v>100</v>
      </c>
      <c r="T81" s="182"/>
    </row>
    <row r="82" spans="1:20" ht="12.75">
      <c r="A82" s="93">
        <v>90</v>
      </c>
      <c r="B82" s="52" t="str">
        <f>IF(ISNA(VLOOKUP($A82,List!$B$5:$L$64700,2,FALSE)),"",VLOOKUP($A82,List!$B$5:$L$64700,2,FALSE))</f>
        <v>Marika Samlik</v>
      </c>
      <c r="C82" s="53" t="str">
        <f>IF(ISNA(VLOOKUP($A82,List!$B$5:$L$64700,5,FALSE)),"",VLOOKUP($A82,List!$B$5:$L$64700,5,FALSE))</f>
        <v>Fiona</v>
      </c>
      <c r="D82" s="16">
        <v>2</v>
      </c>
      <c r="E82" s="17">
        <v>42.33</v>
      </c>
      <c r="F82" s="131">
        <f t="shared" si="18"/>
        <v>4.370422867942358</v>
      </c>
      <c r="G82" s="63">
        <f t="shared" si="19"/>
        <v>10</v>
      </c>
      <c r="H82" s="64">
        <f t="shared" si="16"/>
        <v>0</v>
      </c>
      <c r="I82" s="62">
        <f t="shared" si="20"/>
        <v>10</v>
      </c>
      <c r="J82" s="180">
        <v>18</v>
      </c>
      <c r="K82" s="159" t="s">
        <v>409</v>
      </c>
      <c r="L82" s="17"/>
      <c r="M82" s="131" t="e">
        <f t="shared" si="21"/>
        <v>#DIV/0!</v>
      </c>
      <c r="N82" s="63">
        <f t="shared" si="22"/>
        <v>100</v>
      </c>
      <c r="O82" s="64">
        <f t="shared" si="17"/>
        <v>0</v>
      </c>
      <c r="P82" s="62">
        <f t="shared" si="23"/>
        <v>100</v>
      </c>
      <c r="Q82" s="182"/>
      <c r="R82" s="78">
        <f>E82+L82</f>
        <v>42.33</v>
      </c>
      <c r="S82" s="77">
        <f>I82+P82</f>
        <v>110</v>
      </c>
      <c r="T82" s="182"/>
    </row>
    <row r="83" spans="1:20" ht="12.75">
      <c r="A83" s="93">
        <v>91</v>
      </c>
      <c r="B83" s="52" t="str">
        <f>IF(ISNA(VLOOKUP($A83,List!$B$5:$L$64700,2,FALSE)),"",VLOOKUP($A83,List!$B$5:$L$64700,2,FALSE))</f>
        <v>Jekaterina Akimova</v>
      </c>
      <c r="C83" s="53" t="str">
        <f>IF(ISNA(VLOOKUP($A83,List!$B$5:$L$64700,5,FALSE)),"",VLOOKUP($A83,List!$B$5:$L$64700,5,FALSE))</f>
        <v>Seiko</v>
      </c>
      <c r="D83" s="16">
        <v>0</v>
      </c>
      <c r="E83" s="186">
        <v>43.61</v>
      </c>
      <c r="F83" s="131">
        <f t="shared" si="18"/>
        <v>4.242146296720936</v>
      </c>
      <c r="G83" s="63">
        <f t="shared" si="19"/>
        <v>0</v>
      </c>
      <c r="H83" s="64">
        <f t="shared" si="16"/>
        <v>0</v>
      </c>
      <c r="I83" s="62">
        <f t="shared" si="20"/>
        <v>0</v>
      </c>
      <c r="J83" s="180">
        <v>7</v>
      </c>
      <c r="K83" s="159">
        <v>0</v>
      </c>
      <c r="L83" s="17">
        <v>41.53</v>
      </c>
      <c r="M83" s="131">
        <f t="shared" si="21"/>
        <v>4.33421622923188</v>
      </c>
      <c r="N83" s="63">
        <f t="shared" si="22"/>
        <v>0</v>
      </c>
      <c r="O83" s="64">
        <f t="shared" si="17"/>
        <v>0</v>
      </c>
      <c r="P83" s="62">
        <f t="shared" si="23"/>
        <v>0</v>
      </c>
      <c r="Q83" s="182">
        <v>6</v>
      </c>
      <c r="R83" s="78">
        <f>E83+L83</f>
        <v>85.14</v>
      </c>
      <c r="S83" s="77">
        <f>I83+P83</f>
        <v>0</v>
      </c>
      <c r="T83" s="210">
        <v>2</v>
      </c>
    </row>
    <row r="84" spans="1:20" ht="12.75">
      <c r="A84" s="93">
        <v>92</v>
      </c>
      <c r="B84" s="52" t="str">
        <f>IF(ISNA(VLOOKUP($A84,List!$B$5:$L$64700,2,FALSE)),"",VLOOKUP($A84,List!$B$5:$L$64700,2,FALSE))</f>
        <v>Olga Duduša</v>
      </c>
      <c r="C84" s="53" t="str">
        <f>IF(ISNA(VLOOKUP($A84,List!$B$5:$L$64700,5,FALSE)),"",VLOOKUP($A84,List!$B$5:$L$64700,5,FALSE))</f>
        <v>Azart</v>
      </c>
      <c r="D84" s="16">
        <v>1</v>
      </c>
      <c r="E84" s="17">
        <v>44.64</v>
      </c>
      <c r="F84" s="131">
        <f t="shared" si="18"/>
        <v>4.14426523297491</v>
      </c>
      <c r="G84" s="63">
        <f t="shared" si="19"/>
        <v>5</v>
      </c>
      <c r="H84" s="64">
        <f t="shared" si="16"/>
        <v>0</v>
      </c>
      <c r="I84" s="62">
        <f t="shared" si="20"/>
        <v>5</v>
      </c>
      <c r="J84" s="180">
        <v>13</v>
      </c>
      <c r="K84" s="159">
        <v>0</v>
      </c>
      <c r="L84" s="17">
        <v>39.69</v>
      </c>
      <c r="M84" s="131">
        <f t="shared" si="21"/>
        <v>4.535147392290249</v>
      </c>
      <c r="N84" s="63">
        <f t="shared" si="22"/>
        <v>0</v>
      </c>
      <c r="O84" s="64">
        <f t="shared" si="17"/>
        <v>0</v>
      </c>
      <c r="P84" s="62">
        <f t="shared" si="23"/>
        <v>0</v>
      </c>
      <c r="Q84" s="182">
        <v>5</v>
      </c>
      <c r="R84" s="78">
        <f>E84+L84</f>
        <v>84.33</v>
      </c>
      <c r="S84" s="77">
        <f>I84+P84</f>
        <v>5</v>
      </c>
      <c r="T84" s="182">
        <v>7</v>
      </c>
    </row>
    <row r="85" spans="1:20" ht="12.75">
      <c r="A85" s="93">
        <v>93</v>
      </c>
      <c r="B85" s="52" t="str">
        <f>IF(ISNA(VLOOKUP($A85,List!$B$5:$L$64700,2,FALSE)),"",VLOOKUP($A85,List!$B$5:$L$64700,2,FALSE))</f>
        <v>Aiste Svinkunaite</v>
      </c>
      <c r="C85" s="53" t="str">
        <f>IF(ISNA(VLOOKUP($A85,List!$B$5:$L$64700,5,FALSE)),"",VLOOKUP($A85,List!$B$5:$L$64700,5,FALSE))</f>
        <v>Tesa</v>
      </c>
      <c r="D85" s="16">
        <v>0</v>
      </c>
      <c r="E85" s="186">
        <v>37.98</v>
      </c>
      <c r="F85" s="131">
        <f t="shared" si="18"/>
        <v>4.870984728804634</v>
      </c>
      <c r="G85" s="63">
        <f t="shared" si="19"/>
        <v>0</v>
      </c>
      <c r="H85" s="64">
        <f t="shared" si="16"/>
        <v>0</v>
      </c>
      <c r="I85" s="62">
        <f t="shared" si="20"/>
        <v>0</v>
      </c>
      <c r="J85" s="185">
        <v>3</v>
      </c>
      <c r="K85" s="159">
        <v>1</v>
      </c>
      <c r="L85" s="17">
        <v>36.58</v>
      </c>
      <c r="M85" s="131">
        <f t="shared" si="21"/>
        <v>4.920721705850192</v>
      </c>
      <c r="N85" s="63">
        <f t="shared" si="22"/>
        <v>5</v>
      </c>
      <c r="O85" s="64">
        <f t="shared" si="17"/>
        <v>0</v>
      </c>
      <c r="P85" s="62">
        <f t="shared" si="23"/>
        <v>5</v>
      </c>
      <c r="Q85" s="182">
        <v>11</v>
      </c>
      <c r="R85" s="78">
        <f>E85+L85</f>
        <v>74.56</v>
      </c>
      <c r="S85" s="77">
        <f>I85+P85</f>
        <v>5</v>
      </c>
      <c r="T85" s="182">
        <v>6</v>
      </c>
    </row>
    <row r="86" spans="1:20" ht="12.75">
      <c r="A86" s="93">
        <v>94</v>
      </c>
      <c r="B86" s="52" t="str">
        <f>IF(ISNA(VLOOKUP($A86,List!$B$5:$L$64700,2,FALSE)),"",VLOOKUP($A86,List!$B$5:$L$64700,2,FALSE))</f>
        <v>Tatjana Vanderflit</v>
      </c>
      <c r="C86" s="53" t="str">
        <f>IF(ISNA(VLOOKUP($A86,List!$B$5:$L$64700,5,FALSE)),"",VLOOKUP($A86,List!$B$5:$L$64700,5,FALSE))</f>
        <v>Alvin</v>
      </c>
      <c r="D86" s="16">
        <v>0</v>
      </c>
      <c r="E86" s="186">
        <v>46.14</v>
      </c>
      <c r="F86" s="131">
        <f t="shared" si="18"/>
        <v>4.009536194191591</v>
      </c>
      <c r="G86" s="63">
        <f t="shared" si="19"/>
        <v>0</v>
      </c>
      <c r="H86" s="64">
        <f t="shared" si="16"/>
        <v>0</v>
      </c>
      <c r="I86" s="62">
        <f t="shared" si="20"/>
        <v>0</v>
      </c>
      <c r="J86" s="180">
        <v>10</v>
      </c>
      <c r="K86" s="159">
        <v>1</v>
      </c>
      <c r="L86" s="17">
        <v>54.19</v>
      </c>
      <c r="M86" s="131">
        <f t="shared" si="21"/>
        <v>3.321646060158701</v>
      </c>
      <c r="N86" s="63">
        <f t="shared" si="22"/>
        <v>5</v>
      </c>
      <c r="O86" s="64">
        <f t="shared" si="17"/>
        <v>9.189999999999998</v>
      </c>
      <c r="P86" s="62">
        <f t="shared" si="23"/>
        <v>14.189999999999998</v>
      </c>
      <c r="Q86" s="182">
        <v>18</v>
      </c>
      <c r="R86" s="78">
        <f>E86+L86</f>
        <v>100.33</v>
      </c>
      <c r="S86" s="77">
        <f>I86+P86</f>
        <v>14.189999999999998</v>
      </c>
      <c r="T86" s="182">
        <v>10</v>
      </c>
    </row>
    <row r="87" spans="1:20" ht="12.75">
      <c r="A87" s="93">
        <v>95</v>
      </c>
      <c r="B87" s="52" t="str">
        <f>IF(ISNA(VLOOKUP($A87,List!$B$5:$L$64700,2,FALSE)),"",VLOOKUP($A87,List!$B$5:$L$64700,2,FALSE))</f>
        <v>Irina Ostrovskaja</v>
      </c>
      <c r="C87" s="53" t="str">
        <f>IF(ISNA(VLOOKUP($A87,List!$B$5:$L$64700,5,FALSE)),"",VLOOKUP($A87,List!$B$5:$L$64700,5,FALSE))</f>
        <v>Jim</v>
      </c>
      <c r="D87" s="16">
        <v>5</v>
      </c>
      <c r="E87" s="17">
        <v>53.63</v>
      </c>
      <c r="F87" s="131">
        <f t="shared" si="18"/>
        <v>3.4495618124184224</v>
      </c>
      <c r="G87" s="63">
        <f t="shared" si="19"/>
        <v>25</v>
      </c>
      <c r="H87" s="64">
        <f t="shared" si="16"/>
        <v>0</v>
      </c>
      <c r="I87" s="62">
        <f t="shared" si="20"/>
        <v>25</v>
      </c>
      <c r="J87" s="180">
        <v>26</v>
      </c>
      <c r="K87" s="159">
        <v>2</v>
      </c>
      <c r="L87" s="17">
        <v>51.59</v>
      </c>
      <c r="M87" s="131">
        <f t="shared" si="21"/>
        <v>3.4890482651676678</v>
      </c>
      <c r="N87" s="63">
        <f t="shared" si="22"/>
        <v>10</v>
      </c>
      <c r="O87" s="64">
        <f t="shared" si="17"/>
        <v>6.590000000000003</v>
      </c>
      <c r="P87" s="62">
        <f t="shared" si="23"/>
        <v>16.590000000000003</v>
      </c>
      <c r="Q87" s="182">
        <v>22</v>
      </c>
      <c r="R87" s="78">
        <f>E87+L87</f>
        <v>105.22</v>
      </c>
      <c r="S87" s="77">
        <f>I87+P87</f>
        <v>41.59</v>
      </c>
      <c r="T87" s="182">
        <v>14</v>
      </c>
    </row>
    <row r="88" spans="1:20" ht="12.75">
      <c r="A88" s="93">
        <v>96</v>
      </c>
      <c r="B88" s="52" t="str">
        <f>IF(ISNA(VLOOKUP($A88,List!$B$5:$L$64700,2,FALSE)),"",VLOOKUP($A88,List!$B$5:$L$64700,2,FALSE))</f>
        <v>Svetlana Kreslina</v>
      </c>
      <c r="C88" s="53" t="str">
        <f>IF(ISNA(VLOOKUP($A88,List!$B$5:$L$64700,5,FALSE)),"",VLOOKUP($A88,List!$B$5:$L$64700,5,FALSE))</f>
        <v>Lista</v>
      </c>
      <c r="D88" s="16">
        <v>0</v>
      </c>
      <c r="E88" s="187">
        <v>37</v>
      </c>
      <c r="F88" s="131">
        <f t="shared" si="18"/>
        <v>5</v>
      </c>
      <c r="G88" s="63">
        <f t="shared" si="19"/>
        <v>0</v>
      </c>
      <c r="H88" s="64">
        <f t="shared" si="16"/>
        <v>0</v>
      </c>
      <c r="I88" s="62">
        <f t="shared" si="20"/>
        <v>0</v>
      </c>
      <c r="J88" s="185">
        <v>1</v>
      </c>
      <c r="K88" s="159">
        <v>2</v>
      </c>
      <c r="L88" s="17">
        <v>42.64</v>
      </c>
      <c r="M88" s="131">
        <f t="shared" si="21"/>
        <v>4.221388367729831</v>
      </c>
      <c r="N88" s="63">
        <f t="shared" si="22"/>
        <v>10</v>
      </c>
      <c r="O88" s="64">
        <f t="shared" si="17"/>
        <v>0</v>
      </c>
      <c r="P88" s="62">
        <f t="shared" si="23"/>
        <v>10</v>
      </c>
      <c r="Q88" s="182">
        <v>17</v>
      </c>
      <c r="R88" s="78">
        <f>E88+L88</f>
        <v>79.64</v>
      </c>
      <c r="S88" s="77">
        <f>I88+P88</f>
        <v>10</v>
      </c>
      <c r="T88" s="182">
        <v>8</v>
      </c>
    </row>
    <row r="89" spans="1:20" ht="12.75">
      <c r="A89" s="93">
        <v>97</v>
      </c>
      <c r="B89" s="52" t="str">
        <f>IF(ISNA(VLOOKUP($A89,List!$B$5:$L$64700,2,FALSE)),"",VLOOKUP($A89,List!$B$5:$L$64700,2,FALSE))</f>
        <v>Kairi Raamat</v>
      </c>
      <c r="C89" s="53" t="str">
        <f>IF(ISNA(VLOOKUP($A89,List!$B$5:$L$64700,5,FALSE)),"",VLOOKUP($A89,List!$B$5:$L$64700,5,FALSE))</f>
        <v>Hennie</v>
      </c>
      <c r="D89" s="16">
        <v>2</v>
      </c>
      <c r="E89" s="17">
        <v>40.23</v>
      </c>
      <c r="F89" s="131">
        <f t="shared" si="18"/>
        <v>4.598558289833458</v>
      </c>
      <c r="G89" s="63">
        <f t="shared" si="19"/>
        <v>10</v>
      </c>
      <c r="H89" s="64">
        <f t="shared" si="16"/>
        <v>0</v>
      </c>
      <c r="I89" s="62">
        <f t="shared" si="20"/>
        <v>10</v>
      </c>
      <c r="J89" s="180">
        <v>17</v>
      </c>
      <c r="K89" s="159" t="s">
        <v>410</v>
      </c>
      <c r="L89" s="17"/>
      <c r="M89" s="131" t="e">
        <f t="shared" si="21"/>
        <v>#DIV/0!</v>
      </c>
      <c r="N89" s="63">
        <f t="shared" si="22"/>
        <v>100</v>
      </c>
      <c r="O89" s="64">
        <f t="shared" si="17"/>
        <v>0</v>
      </c>
      <c r="P89" s="62">
        <f t="shared" si="23"/>
        <v>100</v>
      </c>
      <c r="Q89" s="182"/>
      <c r="R89" s="78">
        <f aca="true" t="shared" si="24" ref="R89:R100">E89+L89</f>
        <v>40.23</v>
      </c>
      <c r="S89" s="77">
        <f aca="true" t="shared" si="25" ref="S89:S100">I89+P89</f>
        <v>110</v>
      </c>
      <c r="T89" s="182"/>
    </row>
    <row r="90" spans="1:20" ht="12.75">
      <c r="A90" s="93">
        <v>98</v>
      </c>
      <c r="B90" s="52" t="str">
        <f>IF(ISNA(VLOOKUP($A90,List!$B$5:$L$64700,2,FALSE)),"",VLOOKUP($A90,List!$B$5:$L$64700,2,FALSE))</f>
        <v>Artur Retsnik</v>
      </c>
      <c r="C90" s="53" t="str">
        <f>IF(ISNA(VLOOKUP($A90,List!$B$5:$L$64700,5,FALSE)),"",VLOOKUP($A90,List!$B$5:$L$64700,5,FALSE))</f>
        <v>Alice</v>
      </c>
      <c r="D90" s="16" t="s">
        <v>410</v>
      </c>
      <c r="E90" s="17"/>
      <c r="F90" s="131" t="e">
        <f t="shared" si="18"/>
        <v>#DIV/0!</v>
      </c>
      <c r="G90" s="63">
        <f t="shared" si="19"/>
        <v>100</v>
      </c>
      <c r="H90" s="64">
        <f t="shared" si="16"/>
        <v>0</v>
      </c>
      <c r="I90" s="62">
        <f t="shared" si="20"/>
        <v>100</v>
      </c>
      <c r="J90" s="180"/>
      <c r="K90" s="159">
        <v>0</v>
      </c>
      <c r="L90" s="17">
        <v>46.68</v>
      </c>
      <c r="M90" s="131">
        <f t="shared" si="21"/>
        <v>3.8560411311053984</v>
      </c>
      <c r="N90" s="63">
        <f t="shared" si="22"/>
        <v>0</v>
      </c>
      <c r="O90" s="64">
        <f t="shared" si="17"/>
        <v>1.6799999999999997</v>
      </c>
      <c r="P90" s="62">
        <f t="shared" si="23"/>
        <v>1.6799999999999997</v>
      </c>
      <c r="Q90" s="182">
        <v>8</v>
      </c>
      <c r="R90" s="78">
        <f t="shared" si="24"/>
        <v>46.68</v>
      </c>
      <c r="S90" s="77">
        <f t="shared" si="25"/>
        <v>101.68</v>
      </c>
      <c r="T90" s="182"/>
    </row>
    <row r="91" spans="1:20" ht="12.75">
      <c r="A91" s="93">
        <v>99</v>
      </c>
      <c r="B91" s="52" t="str">
        <f>IF(ISNA(VLOOKUP($A91,List!$B$5:$L$64700,2,FALSE)),"",VLOOKUP($A91,List!$B$5:$L$64700,2,FALSE))</f>
        <v>Asja Kremljakova</v>
      </c>
      <c r="C91" s="53" t="str">
        <f>IF(ISNA(VLOOKUP($A91,List!$B$5:$L$64700,5,FALSE)),"",VLOOKUP($A91,List!$B$5:$L$64700,5,FALSE))</f>
        <v>Kira</v>
      </c>
      <c r="D91" s="16">
        <v>1</v>
      </c>
      <c r="E91" s="17">
        <v>47.58</v>
      </c>
      <c r="F91" s="131">
        <f t="shared" si="18"/>
        <v>3.888188314417823</v>
      </c>
      <c r="G91" s="63">
        <f t="shared" si="19"/>
        <v>5</v>
      </c>
      <c r="H91" s="64">
        <f t="shared" si="16"/>
        <v>0</v>
      </c>
      <c r="I91" s="62">
        <f t="shared" si="20"/>
        <v>5</v>
      </c>
      <c r="J91" s="180">
        <v>14</v>
      </c>
      <c r="K91" s="159">
        <v>1</v>
      </c>
      <c r="L91" s="17">
        <v>47.75</v>
      </c>
      <c r="M91" s="131">
        <f t="shared" si="21"/>
        <v>3.769633507853403</v>
      </c>
      <c r="N91" s="63">
        <f t="shared" si="22"/>
        <v>5</v>
      </c>
      <c r="O91" s="64">
        <f t="shared" si="17"/>
        <v>2.75</v>
      </c>
      <c r="P91" s="62">
        <f t="shared" si="23"/>
        <v>7.75</v>
      </c>
      <c r="Q91" s="182">
        <v>13</v>
      </c>
      <c r="R91" s="78">
        <f t="shared" si="24"/>
        <v>95.33</v>
      </c>
      <c r="S91" s="77">
        <f t="shared" si="25"/>
        <v>12.75</v>
      </c>
      <c r="T91" s="182">
        <v>9</v>
      </c>
    </row>
    <row r="92" spans="1:20" ht="12.75">
      <c r="A92" s="93">
        <v>100</v>
      </c>
      <c r="B92" s="52" t="str">
        <f>IF(ISNA(VLOOKUP($A92,List!$B$5:$L$64700,2,FALSE)),"",VLOOKUP($A92,List!$B$5:$L$64700,2,FALSE))</f>
        <v>Merike Rahnik</v>
      </c>
      <c r="C92" s="53" t="str">
        <f>IF(ISNA(VLOOKUP($A92,List!$B$5:$L$64700,5,FALSE)),"",VLOOKUP($A92,List!$B$5:$L$64700,5,FALSE))</f>
        <v>Doora</v>
      </c>
      <c r="D92" s="16" t="s">
        <v>409</v>
      </c>
      <c r="E92" s="17"/>
      <c r="F92" s="131" t="e">
        <f t="shared" si="18"/>
        <v>#DIV/0!</v>
      </c>
      <c r="G92" s="63">
        <f t="shared" si="19"/>
        <v>100</v>
      </c>
      <c r="H92" s="64">
        <f t="shared" si="16"/>
        <v>0</v>
      </c>
      <c r="I92" s="62">
        <f t="shared" si="20"/>
        <v>100</v>
      </c>
      <c r="J92" s="180"/>
      <c r="K92" s="159" t="s">
        <v>410</v>
      </c>
      <c r="L92" s="17"/>
      <c r="M92" s="131" t="e">
        <f t="shared" si="21"/>
        <v>#DIV/0!</v>
      </c>
      <c r="N92" s="63">
        <f t="shared" si="22"/>
        <v>100</v>
      </c>
      <c r="O92" s="64">
        <f t="shared" si="17"/>
        <v>0</v>
      </c>
      <c r="P92" s="62">
        <f t="shared" si="23"/>
        <v>100</v>
      </c>
      <c r="Q92" s="182"/>
      <c r="R92" s="78">
        <f t="shared" si="24"/>
        <v>0</v>
      </c>
      <c r="S92" s="77">
        <f t="shared" si="25"/>
        <v>200</v>
      </c>
      <c r="T92" s="182"/>
    </row>
    <row r="93" spans="1:20" ht="12.75">
      <c r="A93" s="93">
        <v>101</v>
      </c>
      <c r="B93" s="52" t="str">
        <f>IF(ISNA(VLOOKUP($A93,List!$B$5:$L$64700,2,FALSE)),"",VLOOKUP($A93,List!$B$5:$L$64700,2,FALSE))</f>
        <v>Monika Põld</v>
      </c>
      <c r="C93" s="53" t="str">
        <f>IF(ISNA(VLOOKUP($A93,List!$B$5:$L$64700,5,FALSE)),"",VLOOKUP($A93,List!$B$5:$L$64700,5,FALSE))</f>
        <v>Morti</v>
      </c>
      <c r="D93" s="16">
        <v>0</v>
      </c>
      <c r="E93" s="187">
        <v>45.29</v>
      </c>
      <c r="F93" s="131">
        <f t="shared" si="18"/>
        <v>4.084786928681829</v>
      </c>
      <c r="G93" s="63">
        <f t="shared" si="19"/>
        <v>0</v>
      </c>
      <c r="H93" s="64">
        <f t="shared" si="16"/>
        <v>0</v>
      </c>
      <c r="I93" s="62">
        <f t="shared" si="20"/>
        <v>0</v>
      </c>
      <c r="J93" s="180">
        <v>9</v>
      </c>
      <c r="K93" s="159" t="s">
        <v>409</v>
      </c>
      <c r="L93" s="17"/>
      <c r="M93" s="131" t="e">
        <f t="shared" si="21"/>
        <v>#DIV/0!</v>
      </c>
      <c r="N93" s="63">
        <f t="shared" si="22"/>
        <v>100</v>
      </c>
      <c r="O93" s="64">
        <f t="shared" si="17"/>
        <v>0</v>
      </c>
      <c r="P93" s="62">
        <f t="shared" si="23"/>
        <v>100</v>
      </c>
      <c r="Q93" s="182"/>
      <c r="R93" s="78">
        <f t="shared" si="24"/>
        <v>45.29</v>
      </c>
      <c r="S93" s="77">
        <f t="shared" si="25"/>
        <v>100</v>
      </c>
      <c r="T93" s="182"/>
    </row>
    <row r="94" spans="1:20" ht="12.75">
      <c r="A94" s="93">
        <v>102</v>
      </c>
      <c r="B94" s="52" t="str">
        <f>IF(ISNA(VLOOKUP($A94,List!$B$5:$L$64700,2,FALSE)),"",VLOOKUP($A94,List!$B$5:$L$64700,2,FALSE))</f>
        <v>Evija Mankopa</v>
      </c>
      <c r="C94" s="53" t="str">
        <f>IF(ISNA(VLOOKUP($A94,List!$B$5:$L$64700,5,FALSE)),"",VLOOKUP($A94,List!$B$5:$L$64700,5,FALSE))</f>
        <v>Diva</v>
      </c>
      <c r="D94" s="16">
        <v>0</v>
      </c>
      <c r="E94" s="187">
        <v>41.8</v>
      </c>
      <c r="F94" s="131">
        <f t="shared" si="18"/>
        <v>4.425837320574163</v>
      </c>
      <c r="G94" s="63">
        <f t="shared" si="19"/>
        <v>0</v>
      </c>
      <c r="H94" s="64">
        <f t="shared" si="16"/>
        <v>0</v>
      </c>
      <c r="I94" s="62">
        <f t="shared" si="20"/>
        <v>0</v>
      </c>
      <c r="J94" s="180">
        <v>5</v>
      </c>
      <c r="K94" s="159">
        <v>0</v>
      </c>
      <c r="L94" s="17">
        <v>38.87</v>
      </c>
      <c r="M94" s="131">
        <f t="shared" si="21"/>
        <v>4.630820684332391</v>
      </c>
      <c r="N94" s="63">
        <f t="shared" si="22"/>
        <v>0</v>
      </c>
      <c r="O94" s="64">
        <f t="shared" si="17"/>
        <v>0</v>
      </c>
      <c r="P94" s="62">
        <f t="shared" si="23"/>
        <v>0</v>
      </c>
      <c r="Q94" s="214">
        <v>4</v>
      </c>
      <c r="R94" s="78">
        <f t="shared" si="24"/>
        <v>80.66999999999999</v>
      </c>
      <c r="S94" s="77">
        <f t="shared" si="25"/>
        <v>0</v>
      </c>
      <c r="T94" s="210">
        <v>1</v>
      </c>
    </row>
    <row r="95" spans="1:20" ht="12.75">
      <c r="A95" s="93">
        <v>103</v>
      </c>
      <c r="B95" s="52" t="str">
        <f>IF(ISNA(VLOOKUP($A95,List!$B$5:$L$64700,2,FALSE)),"",VLOOKUP($A95,List!$B$5:$L$64700,2,FALSE))</f>
        <v>Marika Samlik</v>
      </c>
      <c r="C95" s="53" t="str">
        <f>IF(ISNA(VLOOKUP($A95,List!$B$5:$L$64700,5,FALSE)),"",VLOOKUP($A95,List!$B$5:$L$64700,5,FALSE))</f>
        <v>Pirru</v>
      </c>
      <c r="D95" s="16" t="s">
        <v>410</v>
      </c>
      <c r="E95" s="17"/>
      <c r="F95" s="131" t="e">
        <f t="shared" si="18"/>
        <v>#DIV/0!</v>
      </c>
      <c r="G95" s="63">
        <f t="shared" si="19"/>
        <v>100</v>
      </c>
      <c r="H95" s="64">
        <f t="shared" si="16"/>
        <v>0</v>
      </c>
      <c r="I95" s="62">
        <f t="shared" si="20"/>
        <v>100</v>
      </c>
      <c r="J95" s="180"/>
      <c r="K95" s="159" t="s">
        <v>409</v>
      </c>
      <c r="L95" s="17"/>
      <c r="M95" s="131" t="e">
        <f t="shared" si="21"/>
        <v>#DIV/0!</v>
      </c>
      <c r="N95" s="63">
        <f t="shared" si="22"/>
        <v>100</v>
      </c>
      <c r="O95" s="64">
        <f t="shared" si="17"/>
        <v>0</v>
      </c>
      <c r="P95" s="62">
        <f t="shared" si="23"/>
        <v>100</v>
      </c>
      <c r="Q95" s="182"/>
      <c r="R95" s="78">
        <f t="shared" si="24"/>
        <v>0</v>
      </c>
      <c r="S95" s="77">
        <f t="shared" si="25"/>
        <v>200</v>
      </c>
      <c r="T95" s="182"/>
    </row>
    <row r="96" spans="1:20" ht="12.75">
      <c r="A96" s="93">
        <v>104</v>
      </c>
      <c r="B96" s="52" t="str">
        <f>IF(ISNA(VLOOKUP($A96,List!$B$5:$L$64700,2,FALSE)),"",VLOOKUP($A96,List!$B$5:$L$64700,2,FALSE))</f>
        <v>Natalia Garastsenko</v>
      </c>
      <c r="C96" s="53" t="str">
        <f>IF(ISNA(VLOOKUP($A96,List!$B$5:$L$64700,5,FALSE)),"",VLOOKUP($A96,List!$B$5:$L$64700,5,FALSE))</f>
        <v>Bolt</v>
      </c>
      <c r="D96" s="16">
        <v>0</v>
      </c>
      <c r="E96" s="186">
        <v>38.22</v>
      </c>
      <c r="F96" s="131">
        <f t="shared" si="18"/>
        <v>4.8403976975405545</v>
      </c>
      <c r="G96" s="63">
        <f t="shared" si="19"/>
        <v>0</v>
      </c>
      <c r="H96" s="64">
        <f t="shared" si="16"/>
        <v>0</v>
      </c>
      <c r="I96" s="62">
        <f t="shared" si="20"/>
        <v>0</v>
      </c>
      <c r="J96" s="180">
        <v>4</v>
      </c>
      <c r="K96" s="159" t="s">
        <v>410</v>
      </c>
      <c r="L96" s="17"/>
      <c r="M96" s="131" t="e">
        <f t="shared" si="21"/>
        <v>#DIV/0!</v>
      </c>
      <c r="N96" s="63">
        <f t="shared" si="22"/>
        <v>100</v>
      </c>
      <c r="O96" s="64">
        <f t="shared" si="17"/>
        <v>0</v>
      </c>
      <c r="P96" s="62">
        <f t="shared" si="23"/>
        <v>100</v>
      </c>
      <c r="Q96" s="182"/>
      <c r="R96" s="78">
        <f t="shared" si="24"/>
        <v>38.22</v>
      </c>
      <c r="S96" s="77">
        <f t="shared" si="25"/>
        <v>100</v>
      </c>
      <c r="T96" s="182"/>
    </row>
    <row r="97" spans="1:20" ht="12.75">
      <c r="A97" s="93">
        <v>105</v>
      </c>
      <c r="B97" s="52" t="str">
        <f>IF(ISNA(VLOOKUP($A97,List!$B$5:$L$64700,2,FALSE)),"",VLOOKUP($A97,List!$B$5:$L$64700,2,FALSE))</f>
        <v>Tiina Teng-Tamme</v>
      </c>
      <c r="C97" s="53" t="str">
        <f>IF(ISNA(VLOOKUP($A97,List!$B$5:$L$64700,5,FALSE)),"",VLOOKUP($A97,List!$B$5:$L$64700,5,FALSE))</f>
        <v>Roope</v>
      </c>
      <c r="D97" s="16" t="s">
        <v>410</v>
      </c>
      <c r="E97" s="17"/>
      <c r="F97" s="131" t="e">
        <f t="shared" si="18"/>
        <v>#DIV/0!</v>
      </c>
      <c r="G97" s="63">
        <f t="shared" si="19"/>
        <v>100</v>
      </c>
      <c r="H97" s="64">
        <f t="shared" si="16"/>
        <v>0</v>
      </c>
      <c r="I97" s="62">
        <f t="shared" si="20"/>
        <v>100</v>
      </c>
      <c r="J97" s="180"/>
      <c r="K97" s="159">
        <v>0</v>
      </c>
      <c r="L97" s="17">
        <v>45.13</v>
      </c>
      <c r="M97" s="131">
        <f t="shared" si="21"/>
        <v>3.988477730999335</v>
      </c>
      <c r="N97" s="63">
        <f t="shared" si="22"/>
        <v>0</v>
      </c>
      <c r="O97" s="64">
        <f t="shared" si="17"/>
        <v>0.13000000000000256</v>
      </c>
      <c r="P97" s="62">
        <f t="shared" si="23"/>
        <v>0.13000000000000256</v>
      </c>
      <c r="Q97" s="182">
        <v>7</v>
      </c>
      <c r="R97" s="78">
        <f t="shared" si="24"/>
        <v>45.13</v>
      </c>
      <c r="S97" s="77">
        <f t="shared" si="25"/>
        <v>100.13</v>
      </c>
      <c r="T97" s="182"/>
    </row>
    <row r="98" spans="1:20" ht="12.75">
      <c r="A98" s="93">
        <v>106</v>
      </c>
      <c r="B98" s="52" t="str">
        <f>IF(ISNA(VLOOKUP($A98,List!$B$5:$L$64700,2,FALSE)),"",VLOOKUP($A98,List!$B$5:$L$64700,2,FALSE))</f>
        <v>Keida Tirmaste</v>
      </c>
      <c r="C98" s="53" t="str">
        <f>IF(ISNA(VLOOKUP($A98,List!$B$5:$L$64700,5,FALSE)),"",VLOOKUP($A98,List!$B$5:$L$64700,5,FALSE))</f>
        <v>Ro</v>
      </c>
      <c r="D98" s="16">
        <v>3</v>
      </c>
      <c r="E98" s="17">
        <v>42.4</v>
      </c>
      <c r="F98" s="131">
        <f t="shared" si="18"/>
        <v>4.363207547169812</v>
      </c>
      <c r="G98" s="63">
        <f t="shared" si="19"/>
        <v>15</v>
      </c>
      <c r="H98" s="64">
        <f t="shared" si="16"/>
        <v>0</v>
      </c>
      <c r="I98" s="62">
        <f t="shared" si="20"/>
        <v>15</v>
      </c>
      <c r="J98" s="180">
        <v>22</v>
      </c>
      <c r="K98" s="159" t="s">
        <v>410</v>
      </c>
      <c r="L98" s="17"/>
      <c r="M98" s="131" t="e">
        <f t="shared" si="21"/>
        <v>#DIV/0!</v>
      </c>
      <c r="N98" s="63">
        <f t="shared" si="22"/>
        <v>100</v>
      </c>
      <c r="O98" s="64">
        <f t="shared" si="17"/>
        <v>0</v>
      </c>
      <c r="P98" s="62">
        <f t="shared" si="23"/>
        <v>100</v>
      </c>
      <c r="Q98" s="182"/>
      <c r="R98" s="78">
        <f t="shared" si="24"/>
        <v>42.4</v>
      </c>
      <c r="S98" s="77">
        <f t="shared" si="25"/>
        <v>115</v>
      </c>
      <c r="T98" s="182"/>
    </row>
    <row r="99" spans="1:20" ht="12.75">
      <c r="A99" s="93">
        <v>107</v>
      </c>
      <c r="B99" s="52" t="str">
        <f>IF(ISNA(VLOOKUP($A99,List!$B$5:$L$64700,2,FALSE)),"",VLOOKUP($A99,List!$B$5:$L$64700,2,FALSE))</f>
        <v>Natalija Loginova</v>
      </c>
      <c r="C99" s="53" t="str">
        <f>IF(ISNA(VLOOKUP($A99,List!$B$5:$L$64700,5,FALSE)),"",VLOOKUP($A99,List!$B$5:$L$64700,5,FALSE))</f>
        <v>Rodzer</v>
      </c>
      <c r="D99" s="16">
        <v>1</v>
      </c>
      <c r="E99" s="188">
        <v>48.44</v>
      </c>
      <c r="F99" s="131">
        <f t="shared" si="18"/>
        <v>3.819157720891825</v>
      </c>
      <c r="G99" s="63">
        <f t="shared" si="19"/>
        <v>5</v>
      </c>
      <c r="H99" s="64">
        <f t="shared" si="16"/>
        <v>0</v>
      </c>
      <c r="I99" s="62">
        <f t="shared" si="20"/>
        <v>5</v>
      </c>
      <c r="J99" s="180">
        <v>15</v>
      </c>
      <c r="K99" s="159" t="s">
        <v>410</v>
      </c>
      <c r="L99" s="17"/>
      <c r="M99" s="131" t="e">
        <f t="shared" si="21"/>
        <v>#DIV/0!</v>
      </c>
      <c r="N99" s="63">
        <f t="shared" si="22"/>
        <v>100</v>
      </c>
      <c r="O99" s="64">
        <f t="shared" si="17"/>
        <v>0</v>
      </c>
      <c r="P99" s="62">
        <f t="shared" si="23"/>
        <v>100</v>
      </c>
      <c r="Q99" s="182"/>
      <c r="R99" s="78">
        <f t="shared" si="24"/>
        <v>48.44</v>
      </c>
      <c r="S99" s="77">
        <f t="shared" si="25"/>
        <v>105</v>
      </c>
      <c r="T99" s="182"/>
    </row>
    <row r="100" spans="1:20" ht="12.75">
      <c r="A100" s="93">
        <v>108</v>
      </c>
      <c r="B100" s="52" t="str">
        <f>IF(ISNA(VLOOKUP($A100,List!$B$5:$L$64700,2,FALSE)),"",VLOOKUP($A100,List!$B$5:$L$64700,2,FALSE))</f>
        <v>Jūlija Kampuse</v>
      </c>
      <c r="C100" s="53" t="str">
        <f>IF(ISNA(VLOOKUP($A100,List!$B$5:$L$64700,5,FALSE)),"",VLOOKUP($A100,List!$B$5:$L$64700,5,FALSE))</f>
        <v>Pīters</v>
      </c>
      <c r="D100" s="16">
        <v>0</v>
      </c>
      <c r="E100" s="186">
        <v>51.02</v>
      </c>
      <c r="F100" s="131">
        <f t="shared" si="18"/>
        <v>3.6260290082320656</v>
      </c>
      <c r="G100" s="63">
        <f t="shared" si="19"/>
        <v>0</v>
      </c>
      <c r="H100" s="64">
        <f t="shared" si="16"/>
        <v>0</v>
      </c>
      <c r="I100" s="62">
        <f t="shared" si="20"/>
        <v>0</v>
      </c>
      <c r="J100" s="180">
        <v>11</v>
      </c>
      <c r="K100" s="159">
        <v>0</v>
      </c>
      <c r="L100" s="17">
        <v>47.59</v>
      </c>
      <c r="M100" s="131">
        <f t="shared" si="21"/>
        <v>3.7823072073965114</v>
      </c>
      <c r="N100" s="63">
        <f t="shared" si="22"/>
        <v>0</v>
      </c>
      <c r="O100" s="64">
        <f t="shared" si="17"/>
        <v>2.5900000000000034</v>
      </c>
      <c r="P100" s="62">
        <f t="shared" si="23"/>
        <v>2.5900000000000034</v>
      </c>
      <c r="Q100" s="182">
        <v>10</v>
      </c>
      <c r="R100" s="78">
        <f t="shared" si="24"/>
        <v>98.61000000000001</v>
      </c>
      <c r="S100" s="77">
        <f t="shared" si="25"/>
        <v>2.5900000000000034</v>
      </c>
      <c r="T100" s="182">
        <v>4</v>
      </c>
    </row>
  </sheetData>
  <sheetProtection sheet="1" objects="1" scenarios="1"/>
  <mergeCells count="2">
    <mergeCell ref="B4:C4"/>
    <mergeCell ref="R4:S4"/>
  </mergeCells>
  <conditionalFormatting sqref="S42:S45 S7:S12 S32:S40 S51:S54 I7:I40 P7:P40 P42:P54 I42:I54 P66:P100 P56:P63 I66:I100 I56:I63 S74:S76 S56:S58">
    <cfRule type="cellIs" priority="25" dxfId="2" operator="between" stopIfTrue="1">
      <formula>0</formula>
      <formula>10</formula>
    </cfRule>
    <cfRule type="cellIs" priority="26" dxfId="1" operator="between" stopIfTrue="1">
      <formula>10.01</formula>
      <formula>49.99</formula>
    </cfRule>
    <cfRule type="cellIs" priority="27" dxfId="0" operator="between" stopIfTrue="1">
      <formula>50</formula>
      <formula>100</formula>
    </cfRule>
  </conditionalFormatting>
  <conditionalFormatting sqref="S13:S31">
    <cfRule type="cellIs" priority="22" dxfId="2" operator="between" stopIfTrue="1">
      <formula>0</formula>
      <formula>10</formula>
    </cfRule>
    <cfRule type="cellIs" priority="23" dxfId="1" operator="between" stopIfTrue="1">
      <formula>10.01</formula>
      <formula>49.99</formula>
    </cfRule>
    <cfRule type="cellIs" priority="24" dxfId="0" operator="between" stopIfTrue="1">
      <formula>50</formula>
      <formula>100</formula>
    </cfRule>
  </conditionalFormatting>
  <conditionalFormatting sqref="S46:S50">
    <cfRule type="cellIs" priority="19" dxfId="2" operator="between" stopIfTrue="1">
      <formula>0</formula>
      <formula>10</formula>
    </cfRule>
    <cfRule type="cellIs" priority="20" dxfId="1" operator="between" stopIfTrue="1">
      <formula>10.01</formula>
      <formula>49.99</formula>
    </cfRule>
    <cfRule type="cellIs" priority="21" dxfId="0" operator="between" stopIfTrue="1">
      <formula>50</formula>
      <formula>100</formula>
    </cfRule>
  </conditionalFormatting>
  <conditionalFormatting sqref="S89:S100">
    <cfRule type="cellIs" priority="16" dxfId="2" operator="between" stopIfTrue="1">
      <formula>0</formula>
      <formula>10</formula>
    </cfRule>
    <cfRule type="cellIs" priority="17" dxfId="1" operator="between" stopIfTrue="1">
      <formula>10.01</formula>
      <formula>49.99</formula>
    </cfRule>
    <cfRule type="cellIs" priority="18" dxfId="0" operator="between" stopIfTrue="1">
      <formula>50</formula>
      <formula>100</formula>
    </cfRule>
  </conditionalFormatting>
  <conditionalFormatting sqref="S59 S77:S88">
    <cfRule type="cellIs" priority="13" dxfId="2" operator="between" stopIfTrue="1">
      <formula>0</formula>
      <formula>10</formula>
    </cfRule>
    <cfRule type="cellIs" priority="14" dxfId="1" operator="between" stopIfTrue="1">
      <formula>10.01</formula>
      <formula>49.99</formula>
    </cfRule>
    <cfRule type="cellIs" priority="15" dxfId="0" operator="between" stopIfTrue="1">
      <formula>50</formula>
      <formula>100</formula>
    </cfRule>
  </conditionalFormatting>
  <conditionalFormatting sqref="S60:S63 S66:S73">
    <cfRule type="cellIs" priority="7" dxfId="2" operator="between" stopIfTrue="1">
      <formula>0</formula>
      <formula>10</formula>
    </cfRule>
    <cfRule type="cellIs" priority="8" dxfId="1" operator="between" stopIfTrue="1">
      <formula>10.01</formula>
      <formula>49.99</formula>
    </cfRule>
    <cfRule type="cellIs" priority="9" dxfId="0" operator="between" stopIfTrue="1">
      <formula>50</formula>
      <formula>100</formula>
    </cfRule>
  </conditionalFormatting>
  <conditionalFormatting sqref="P64:P65 I64:I65">
    <cfRule type="cellIs" priority="4" dxfId="2" operator="between" stopIfTrue="1">
      <formula>0</formula>
      <formula>10</formula>
    </cfRule>
    <cfRule type="cellIs" priority="5" dxfId="1" operator="between" stopIfTrue="1">
      <formula>10.01</formula>
      <formula>49.99</formula>
    </cfRule>
    <cfRule type="cellIs" priority="6" dxfId="0" operator="between" stopIfTrue="1">
      <formula>50</formula>
      <formula>100</formula>
    </cfRule>
  </conditionalFormatting>
  <conditionalFormatting sqref="S64:S65">
    <cfRule type="cellIs" priority="1" dxfId="2" operator="between" stopIfTrue="1">
      <formula>0</formula>
      <formula>10</formula>
    </cfRule>
    <cfRule type="cellIs" priority="2" dxfId="1" operator="between" stopIfTrue="1">
      <formula>10.01</formula>
      <formula>49.99</formula>
    </cfRule>
    <cfRule type="cellIs" priority="3" dxfId="0" operator="between" stopIfTrue="1">
      <formula>50</formula>
      <formula>100</formula>
    </cfRule>
  </conditionalFormatting>
  <printOptions/>
  <pageMargins left="0.5905511811023623" right="0.5905511811023623" top="0.5905511811023623" bottom="0.5905511811023623" header="0" footer="0"/>
  <pageSetup fitToHeight="2" fitToWidth="1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2013-07-14T12:20:35Z</cp:lastPrinted>
  <dcterms:created xsi:type="dcterms:W3CDTF">2010-05-26T12:17:43Z</dcterms:created>
  <dcterms:modified xsi:type="dcterms:W3CDTF">2015-05-29T09:21:45Z</dcterms:modified>
  <cp:category/>
  <cp:version/>
  <cp:contentType/>
  <cp:contentStatus/>
</cp:coreProperties>
</file>